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yukl\Desktop\Прайс-листы\"/>
    </mc:Choice>
  </mc:AlternateContent>
  <bookViews>
    <workbookView xWindow="11985" yWindow="45" windowWidth="12030" windowHeight="10095" tabRatio="944"/>
  </bookViews>
  <sheets>
    <sheet name="Оглавление" sheetId="71" r:id="rId1"/>
    <sheet name="WIRED MAT" sheetId="4" r:id="rId2"/>
    <sheet name="WIRED MAT pal" sheetId="78" r:id="rId3"/>
    <sheet name="Lamella &amp; Klimafix &amp; ТЕХ МАТ" sheetId="58" r:id="rId4"/>
    <sheet name="Система ROCKFIRE" sheetId="11" r:id="rId5"/>
    <sheet name="ТЕХ БАТТС &amp; FIRE BATTS &amp; IND" sheetId="7" r:id="rId6"/>
    <sheet name="Цилиндры PS100" sheetId="72" r:id="rId7"/>
    <sheet name="Цилиндры PS100 кф" sheetId="73" r:id="rId8"/>
    <sheet name="Цилиндры PS150" sheetId="62" r:id="rId9"/>
    <sheet name="Сопутствующая продукция" sheetId="25" r:id="rId10"/>
    <sheet name="Контакты" sheetId="69" r:id="rId11"/>
  </sheets>
  <definedNames>
    <definedName name="_xlnm._FilterDatabase" localSheetId="3" hidden="1">'Lamella &amp; Klimafix &amp; ТЕХ МАТ'!$A$12:$T$34</definedName>
    <definedName name="_xlnm._FilterDatabase" localSheetId="1" hidden="1">'WIRED MAT'!$A$12:$AI$89</definedName>
    <definedName name="_xlnm._FilterDatabase" localSheetId="2" hidden="1">'WIRED MAT pal'!$A$12:$X$66</definedName>
    <definedName name="_xlnm._FilterDatabase" localSheetId="9" hidden="1">'Сопутствующая продукция'!$A$13:$T$26</definedName>
    <definedName name="_xlnm._FilterDatabase" localSheetId="5" hidden="1">'ТЕХ БАТТС &amp; FIRE BATTS &amp; IND'!$A$12:$O$80</definedName>
    <definedName name="_xlnm._FilterDatabase" localSheetId="6" hidden="1">'Цилиндры PS100'!$A$12:$CE$42</definedName>
    <definedName name="_xlnm._FilterDatabase" localSheetId="7" hidden="1">'Цилиндры PS100 кф'!$A$12:$CD$42</definedName>
    <definedName name="_xlnm._FilterDatabase" localSheetId="8" hidden="1">'Цилиндры PS150'!$A$12:$AZ$51</definedName>
    <definedName name="csDesignMode">1</definedName>
    <definedName name="_xlnm.Print_Area" localSheetId="3">'Lamella &amp; Klimafix &amp; ТЕХ МАТ'!$A$1:$O$42</definedName>
    <definedName name="_xlnm.Print_Area" localSheetId="1">'WIRED MAT'!$A$1:$P$97</definedName>
    <definedName name="_xlnm.Print_Area" localSheetId="2">'WIRED MAT pal'!$A$1:$O$75</definedName>
    <definedName name="_xlnm.Print_Area" localSheetId="10">Контакты!$A$1:$C$20</definedName>
    <definedName name="_xlnm.Print_Area" localSheetId="0">Оглавление!$A$1:$J$66</definedName>
    <definedName name="_xlnm.Print_Area" localSheetId="4">'Система ROCKFIRE'!$A$1:$S$72</definedName>
    <definedName name="_xlnm.Print_Area" localSheetId="9">'Сопутствующая продукция'!$A$1:$L$94</definedName>
    <definedName name="_xlnm.Print_Area" localSheetId="5">'ТЕХ БАТТС &amp; FIRE BATTS &amp; IND'!$A$1:$O$90</definedName>
    <definedName name="_xlnm.Print_Area" localSheetId="6">'Цилиндры PS100'!$A$1:$AY$51</definedName>
    <definedName name="_xlnm.Print_Area" localSheetId="7">'Цилиндры PS100 кф'!$A$1:$AY$51</definedName>
    <definedName name="_xlnm.Print_Area" localSheetId="8">'Цилиндры PS150'!$A$1:$AY$51</definedName>
    <definedName name="НДС">'Цилиндры PS100'!$BE$1:$BE$2</definedName>
  </definedNames>
  <calcPr calcId="171027"/>
</workbook>
</file>

<file path=xl/calcChain.xml><?xml version="1.0" encoding="utf-8"?>
<calcChain xmlns="http://schemas.openxmlformats.org/spreadsheetml/2006/main">
  <c r="I22" i="25" l="1"/>
  <c r="K22" i="25" s="1"/>
  <c r="L22" i="25" s="1"/>
  <c r="J22" i="25" l="1"/>
  <c r="I30" i="25"/>
  <c r="J30" i="25" s="1"/>
  <c r="BI35" i="73"/>
  <c r="P35" i="73" s="1"/>
  <c r="O35" i="73"/>
  <c r="N35" i="73"/>
  <c r="K30" i="25" l="1"/>
  <c r="L30" i="25" s="1"/>
  <c r="I14" i="25"/>
  <c r="K66" i="78" l="1"/>
  <c r="K65" i="78"/>
  <c r="K64" i="78"/>
  <c r="K63" i="78"/>
  <c r="K62" i="78"/>
  <c r="K61" i="78"/>
  <c r="K60" i="78"/>
  <c r="K59" i="78"/>
  <c r="K58" i="78"/>
  <c r="K57" i="78"/>
  <c r="K56" i="78"/>
  <c r="K55" i="78"/>
  <c r="K54" i="78"/>
  <c r="K53" i="78"/>
  <c r="K52" i="78"/>
  <c r="K51" i="78"/>
  <c r="K50" i="78"/>
  <c r="K49" i="78"/>
  <c r="K48" i="78"/>
  <c r="K47" i="78"/>
  <c r="K46" i="78"/>
  <c r="K45" i="78"/>
  <c r="K44" i="78"/>
  <c r="K43" i="78"/>
  <c r="K42" i="78"/>
  <c r="K41" i="78"/>
  <c r="K40" i="78"/>
  <c r="K39" i="78"/>
  <c r="K38" i="78"/>
  <c r="K37" i="78"/>
  <c r="K36" i="78"/>
  <c r="K35" i="78"/>
  <c r="K34" i="78"/>
  <c r="K33" i="78"/>
  <c r="K32" i="78"/>
  <c r="K31" i="78"/>
  <c r="K30" i="78"/>
  <c r="K29" i="78"/>
  <c r="K28" i="78"/>
  <c r="K27" i="78"/>
  <c r="K26" i="78"/>
  <c r="K25" i="78"/>
  <c r="K24" i="78"/>
  <c r="K23" i="78"/>
  <c r="K22" i="78"/>
  <c r="K21" i="78"/>
  <c r="K20" i="78"/>
  <c r="K19" i="78"/>
  <c r="K18" i="78"/>
  <c r="K17" i="78"/>
  <c r="K16" i="78"/>
  <c r="K15" i="78"/>
  <c r="K14" i="78"/>
  <c r="K13" i="78"/>
  <c r="AX42" i="62" l="1"/>
  <c r="AW42" i="62"/>
  <c r="AW40" i="62"/>
  <c r="AW39" i="62"/>
  <c r="AW38" i="62"/>
  <c r="AW37" i="62"/>
  <c r="AW36" i="62"/>
  <c r="AW35" i="62"/>
  <c r="AW34" i="62"/>
  <c r="AW33" i="62"/>
  <c r="AW32" i="62"/>
  <c r="AW31" i="62"/>
  <c r="AW30" i="62"/>
  <c r="AW29" i="62"/>
  <c r="AW28" i="62"/>
  <c r="AW27" i="62"/>
  <c r="AX26" i="62"/>
  <c r="AW26" i="62"/>
  <c r="AW25" i="62"/>
  <c r="AW24" i="62"/>
  <c r="AX23" i="62"/>
  <c r="AW23" i="62"/>
  <c r="AW22" i="62"/>
  <c r="AW21" i="62"/>
  <c r="AW20" i="62"/>
  <c r="AX19" i="62"/>
  <c r="AW19" i="62"/>
  <c r="AX18" i="62"/>
  <c r="AW18" i="62"/>
  <c r="AX17" i="62"/>
  <c r="AW17" i="62"/>
  <c r="AX16" i="62"/>
  <c r="AW16" i="62"/>
  <c r="AX15" i="62"/>
  <c r="AW15" i="62"/>
  <c r="AX14" i="62"/>
  <c r="AW14" i="62"/>
  <c r="AX13" i="62"/>
  <c r="AW13" i="62"/>
  <c r="AS42" i="62"/>
  <c r="AR42" i="62"/>
  <c r="AR41" i="62"/>
  <c r="AR40" i="62"/>
  <c r="AR39" i="62"/>
  <c r="AR38" i="62"/>
  <c r="AR37" i="62"/>
  <c r="AR36" i="62"/>
  <c r="AR35" i="62"/>
  <c r="AR34" i="62"/>
  <c r="AR33" i="62"/>
  <c r="AR32" i="62"/>
  <c r="AR31" i="62"/>
  <c r="AR30" i="62"/>
  <c r="AR29" i="62"/>
  <c r="AR28" i="62"/>
  <c r="AR27" i="62"/>
  <c r="AR26" i="62"/>
  <c r="AR25" i="62"/>
  <c r="AR24" i="62"/>
  <c r="AS23" i="62"/>
  <c r="AR23" i="62"/>
  <c r="AR22" i="62"/>
  <c r="AS21" i="62"/>
  <c r="AR21" i="62"/>
  <c r="AS20" i="62"/>
  <c r="AR20" i="62"/>
  <c r="AS19" i="62"/>
  <c r="AR19" i="62"/>
  <c r="AS18" i="62"/>
  <c r="AR18" i="62"/>
  <c r="AS17" i="62"/>
  <c r="AR17" i="62"/>
  <c r="AS16" i="62"/>
  <c r="AR16" i="62"/>
  <c r="AS15" i="62"/>
  <c r="AR15" i="62"/>
  <c r="AS14" i="62"/>
  <c r="AR14" i="62"/>
  <c r="AS13" i="62"/>
  <c r="AR13" i="62"/>
  <c r="AN42" i="62"/>
  <c r="AM42" i="62"/>
  <c r="AM41" i="62"/>
  <c r="AM40" i="62"/>
  <c r="AM39" i="62"/>
  <c r="AM38" i="62"/>
  <c r="AM35" i="62"/>
  <c r="AM31" i="62"/>
  <c r="AM29" i="62"/>
  <c r="AN26" i="62"/>
  <c r="AM26" i="62"/>
  <c r="AN23" i="62"/>
  <c r="AM23" i="62"/>
  <c r="AM22" i="62"/>
  <c r="AM21" i="62"/>
  <c r="AM20" i="62"/>
  <c r="AN19" i="62"/>
  <c r="AM19" i="62"/>
  <c r="AN18" i="62"/>
  <c r="AM18" i="62"/>
  <c r="AN17" i="62"/>
  <c r="AM17" i="62"/>
  <c r="AN16" i="62"/>
  <c r="AM16" i="62"/>
  <c r="AN15" i="62"/>
  <c r="AM15" i="62"/>
  <c r="AN14" i="62"/>
  <c r="AM14" i="62"/>
  <c r="AN13" i="62"/>
  <c r="AM13" i="62"/>
  <c r="AI42" i="62"/>
  <c r="AH42" i="62"/>
  <c r="AH41" i="62"/>
  <c r="AH40" i="62"/>
  <c r="AH39" i="62"/>
  <c r="AH38" i="62"/>
  <c r="AH35" i="62"/>
  <c r="AH31" i="62"/>
  <c r="AH29" i="62"/>
  <c r="AH26" i="62"/>
  <c r="AI23" i="62"/>
  <c r="AH23" i="62"/>
  <c r="AH22" i="62"/>
  <c r="AI21" i="62"/>
  <c r="AH21" i="62"/>
  <c r="AH20" i="62"/>
  <c r="AI19" i="62"/>
  <c r="AH19" i="62"/>
  <c r="AI18" i="62"/>
  <c r="AH18" i="62"/>
  <c r="AI17" i="62"/>
  <c r="AH17" i="62"/>
  <c r="AI16" i="62"/>
  <c r="AH16" i="62"/>
  <c r="AI15" i="62"/>
  <c r="AH15" i="62"/>
  <c r="AI14" i="62"/>
  <c r="AH14" i="62"/>
  <c r="AI13" i="62"/>
  <c r="AH13" i="62"/>
  <c r="AD42" i="62"/>
  <c r="AC42" i="62"/>
  <c r="AC41" i="62"/>
  <c r="AC39" i="62"/>
  <c r="AC38" i="62"/>
  <c r="AC35" i="62"/>
  <c r="AD34" i="62"/>
  <c r="AC31" i="62"/>
  <c r="AC29" i="62"/>
  <c r="AD26" i="62"/>
  <c r="AC26" i="62"/>
  <c r="AD23" i="62"/>
  <c r="AC23" i="62"/>
  <c r="AD22" i="62"/>
  <c r="AC22" i="62"/>
  <c r="AC21" i="62"/>
  <c r="AC20" i="62"/>
  <c r="AD19" i="62"/>
  <c r="AD18" i="62"/>
  <c r="AD17" i="62"/>
  <c r="AD16" i="62"/>
  <c r="AD15" i="62"/>
  <c r="AD14" i="62"/>
  <c r="AD13" i="62"/>
  <c r="Y42" i="62"/>
  <c r="X42" i="62"/>
  <c r="X41" i="62"/>
  <c r="X39" i="62"/>
  <c r="X38" i="62"/>
  <c r="Y35" i="62"/>
  <c r="X35" i="62"/>
  <c r="X31" i="62"/>
  <c r="X29" i="62"/>
  <c r="X26" i="62"/>
  <c r="Y23" i="62"/>
  <c r="Y19" i="62"/>
  <c r="Y17" i="62"/>
  <c r="Y16" i="62"/>
  <c r="Y15" i="62"/>
  <c r="Y14" i="62"/>
  <c r="Y13" i="62"/>
  <c r="T42" i="62"/>
  <c r="T41" i="62"/>
  <c r="S41" i="62"/>
  <c r="T40" i="62"/>
  <c r="T39" i="62"/>
  <c r="S39" i="62"/>
  <c r="T38" i="62"/>
  <c r="S38" i="62"/>
  <c r="T37" i="62"/>
  <c r="T36" i="62"/>
  <c r="T35" i="62"/>
  <c r="S35" i="62"/>
  <c r="T34" i="62"/>
  <c r="T33" i="62"/>
  <c r="T32" i="62"/>
  <c r="T31" i="62"/>
  <c r="S31" i="62"/>
  <c r="T30" i="62"/>
  <c r="T29" i="62"/>
  <c r="S29" i="62"/>
  <c r="T28" i="62"/>
  <c r="T27" i="62"/>
  <c r="T23" i="62"/>
  <c r="T19" i="62"/>
  <c r="T18" i="62"/>
  <c r="T17" i="62"/>
  <c r="T16" i="62"/>
  <c r="T15" i="62"/>
  <c r="T14" i="62"/>
  <c r="T13" i="62"/>
  <c r="O42" i="62"/>
  <c r="O41" i="62"/>
  <c r="N41" i="62"/>
  <c r="O40" i="62"/>
  <c r="O39" i="62"/>
  <c r="N39" i="62"/>
  <c r="O38" i="62"/>
  <c r="N38" i="62"/>
  <c r="O37" i="62"/>
  <c r="O36" i="62"/>
  <c r="O35" i="62"/>
  <c r="N35" i="62"/>
  <c r="O34" i="62"/>
  <c r="O33" i="62"/>
  <c r="O32" i="62"/>
  <c r="O31" i="62"/>
  <c r="N31" i="62"/>
  <c r="O30" i="62"/>
  <c r="O29" i="62"/>
  <c r="N29" i="62"/>
  <c r="O28" i="62"/>
  <c r="O27" i="62"/>
  <c r="N27" i="62"/>
  <c r="O23" i="62"/>
  <c r="O22" i="62"/>
  <c r="O19" i="62"/>
  <c r="O18" i="62"/>
  <c r="O17" i="62"/>
  <c r="O16" i="62"/>
  <c r="O15" i="62"/>
  <c r="O14" i="62"/>
  <c r="O13" i="62"/>
  <c r="J42" i="62"/>
  <c r="J41" i="62"/>
  <c r="I41" i="62"/>
  <c r="J40" i="62"/>
  <c r="J39" i="62"/>
  <c r="I39" i="62"/>
  <c r="J38" i="62"/>
  <c r="I38" i="62"/>
  <c r="J37" i="62"/>
  <c r="J36" i="62"/>
  <c r="J35" i="62"/>
  <c r="I35" i="62"/>
  <c r="J34" i="62"/>
  <c r="J33" i="62"/>
  <c r="J32" i="62"/>
  <c r="J31" i="62"/>
  <c r="I31" i="62"/>
  <c r="J30" i="62"/>
  <c r="J29" i="62"/>
  <c r="I29" i="62"/>
  <c r="J28" i="62"/>
  <c r="J27" i="62"/>
  <c r="I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I15" i="62"/>
  <c r="J14" i="62"/>
  <c r="I14" i="62"/>
  <c r="J13" i="62"/>
  <c r="I13" i="62"/>
  <c r="E42" i="62"/>
  <c r="D42" i="62"/>
  <c r="E41" i="62"/>
  <c r="D41" i="62"/>
  <c r="E40" i="62"/>
  <c r="D40" i="62"/>
  <c r="E39" i="62"/>
  <c r="D39" i="62"/>
  <c r="E38" i="62"/>
  <c r="D38" i="62"/>
  <c r="E37" i="62"/>
  <c r="D37" i="62"/>
  <c r="E36" i="62"/>
  <c r="D36" i="62"/>
  <c r="E35" i="62"/>
  <c r="D35" i="62"/>
  <c r="E34" i="62"/>
  <c r="D34" i="62"/>
  <c r="E33" i="62"/>
  <c r="D33" i="62"/>
  <c r="E32" i="62"/>
  <c r="D32" i="62"/>
  <c r="D31" i="62"/>
  <c r="D30" i="62"/>
  <c r="E29" i="62"/>
  <c r="D29" i="62"/>
  <c r="D28" i="62"/>
  <c r="E27" i="62"/>
  <c r="D27" i="62"/>
  <c r="D26" i="62"/>
  <c r="D25" i="62"/>
  <c r="E24" i="62"/>
  <c r="D24" i="62"/>
  <c r="E23" i="62"/>
  <c r="D23" i="62"/>
  <c r="D22" i="62"/>
  <c r="D21" i="62"/>
  <c r="D20" i="62"/>
  <c r="E19" i="62"/>
  <c r="D19" i="62"/>
  <c r="E18" i="62"/>
  <c r="D18" i="62"/>
  <c r="E17" i="62"/>
  <c r="D17" i="62"/>
  <c r="E16" i="62"/>
  <c r="D16" i="62"/>
  <c r="E15" i="62"/>
  <c r="D15" i="62"/>
  <c r="E14" i="62"/>
  <c r="D14" i="62"/>
  <c r="E13" i="62"/>
  <c r="D13" i="62"/>
  <c r="BA1" i="62"/>
  <c r="AX40" i="62" s="1"/>
  <c r="AX42" i="73"/>
  <c r="AW42" i="73"/>
  <c r="AX41" i="73"/>
  <c r="AW41" i="73"/>
  <c r="AW40" i="73"/>
  <c r="AW39" i="73"/>
  <c r="AW38" i="73"/>
  <c r="AW37" i="73"/>
  <c r="AW36" i="73"/>
  <c r="AW35" i="73"/>
  <c r="AW34" i="73"/>
  <c r="AW33" i="73"/>
  <c r="AW32" i="73"/>
  <c r="AW31" i="73"/>
  <c r="AW30" i="73"/>
  <c r="AW29" i="73"/>
  <c r="AW28" i="73"/>
  <c r="AW27" i="73"/>
  <c r="AX26" i="73"/>
  <c r="AW26" i="73"/>
  <c r="AW25" i="73"/>
  <c r="AW24" i="73"/>
  <c r="AX23" i="73"/>
  <c r="AW23" i="73"/>
  <c r="AW22" i="73"/>
  <c r="AW21" i="73"/>
  <c r="AW20" i="73"/>
  <c r="AX19" i="73"/>
  <c r="AW19" i="73"/>
  <c r="AW18" i="73"/>
  <c r="AX17" i="73"/>
  <c r="AW17" i="73"/>
  <c r="AX16" i="73"/>
  <c r="AW16" i="73"/>
  <c r="AX15" i="73"/>
  <c r="AW15" i="73"/>
  <c r="AX14" i="73"/>
  <c r="AW14" i="73"/>
  <c r="AX13" i="73"/>
  <c r="AW13" i="73"/>
  <c r="AS42" i="73"/>
  <c r="AR42" i="73"/>
  <c r="AR41" i="73"/>
  <c r="AR40" i="73"/>
  <c r="AR39" i="73"/>
  <c r="AR38" i="73"/>
  <c r="AR37" i="73"/>
  <c r="AR36" i="73"/>
  <c r="AR35" i="73"/>
  <c r="AR34" i="73"/>
  <c r="AR33" i="73"/>
  <c r="AR32" i="73"/>
  <c r="AR31" i="73"/>
  <c r="AR30" i="73"/>
  <c r="AR29" i="73"/>
  <c r="AR28" i="73"/>
  <c r="AR27" i="73"/>
  <c r="AR26" i="73"/>
  <c r="AR25" i="73"/>
  <c r="AR24" i="73"/>
  <c r="AS23" i="73"/>
  <c r="AR23" i="73"/>
  <c r="AR22" i="73"/>
  <c r="AS21" i="73"/>
  <c r="AR21" i="73"/>
  <c r="AR20" i="73"/>
  <c r="AS19" i="73"/>
  <c r="AR19" i="73"/>
  <c r="AR18" i="73"/>
  <c r="AS17" i="73"/>
  <c r="AR17" i="73"/>
  <c r="AS16" i="73"/>
  <c r="AR16" i="73"/>
  <c r="AS15" i="73"/>
  <c r="AR15" i="73"/>
  <c r="AS14" i="73"/>
  <c r="AR14" i="73"/>
  <c r="AS13" i="73"/>
  <c r="AR13" i="73"/>
  <c r="AN42" i="73"/>
  <c r="AM42" i="73"/>
  <c r="AM41" i="73"/>
  <c r="AM40" i="73"/>
  <c r="AM39" i="73"/>
  <c r="AM38" i="73"/>
  <c r="AM35" i="73"/>
  <c r="AM31" i="73"/>
  <c r="AM29" i="73"/>
  <c r="AN26" i="73"/>
  <c r="AM26" i="73"/>
  <c r="AN23" i="73"/>
  <c r="AM23" i="73"/>
  <c r="AM22" i="73"/>
  <c r="AM21" i="73"/>
  <c r="AM20" i="73"/>
  <c r="AN19" i="73"/>
  <c r="AM19" i="73"/>
  <c r="AM18" i="73"/>
  <c r="AN17" i="73"/>
  <c r="AM17" i="73"/>
  <c r="AM16" i="73"/>
  <c r="AN15" i="73"/>
  <c r="AM15" i="73"/>
  <c r="AM14" i="73"/>
  <c r="AN13" i="73"/>
  <c r="AM13" i="73"/>
  <c r="AI42" i="73"/>
  <c r="AH42" i="73"/>
  <c r="AH41" i="73"/>
  <c r="AH40" i="73"/>
  <c r="AH39" i="73"/>
  <c r="AH38" i="73"/>
  <c r="AH35" i="73"/>
  <c r="AH31" i="73"/>
  <c r="AH29" i="73"/>
  <c r="AH26" i="73"/>
  <c r="AI23" i="73"/>
  <c r="AH23" i="73"/>
  <c r="AH22" i="73"/>
  <c r="AI21" i="73"/>
  <c r="AH21" i="73"/>
  <c r="AH20" i="73"/>
  <c r="AI19" i="73"/>
  <c r="AH19" i="73"/>
  <c r="AH18" i="73"/>
  <c r="AI17" i="73"/>
  <c r="AH17" i="73"/>
  <c r="AH16" i="73"/>
  <c r="AI15" i="73"/>
  <c r="AH15" i="73"/>
  <c r="AH14" i="73"/>
  <c r="AI13" i="73"/>
  <c r="AH13" i="73"/>
  <c r="AD42" i="73"/>
  <c r="AC42" i="73"/>
  <c r="AC41" i="73"/>
  <c r="AC39" i="73"/>
  <c r="AC38" i="73"/>
  <c r="AC35" i="73"/>
  <c r="AC31" i="73"/>
  <c r="AC29" i="73"/>
  <c r="AD26" i="73"/>
  <c r="AC26" i="73"/>
  <c r="AD23" i="73"/>
  <c r="AC23" i="73"/>
  <c r="AC22" i="73"/>
  <c r="AC21" i="73"/>
  <c r="AC20" i="73"/>
  <c r="AD19" i="73"/>
  <c r="AD17" i="73"/>
  <c r="AD15" i="73"/>
  <c r="AD13" i="73"/>
  <c r="Y42" i="73"/>
  <c r="X42" i="73"/>
  <c r="X41" i="73"/>
  <c r="X39" i="73"/>
  <c r="X38" i="73"/>
  <c r="X35" i="73"/>
  <c r="X31" i="73"/>
  <c r="X29" i="73"/>
  <c r="X26" i="73"/>
  <c r="Y23" i="73"/>
  <c r="Y19" i="73"/>
  <c r="Y17" i="73"/>
  <c r="Y15" i="73"/>
  <c r="Y13" i="73"/>
  <c r="T42" i="73"/>
  <c r="S41" i="73"/>
  <c r="S39" i="73"/>
  <c r="S38" i="73"/>
  <c r="S35" i="73"/>
  <c r="S31" i="73"/>
  <c r="S29" i="73"/>
  <c r="T23" i="73"/>
  <c r="T19" i="73"/>
  <c r="T17" i="73"/>
  <c r="T16" i="73"/>
  <c r="T15" i="73"/>
  <c r="T13" i="73"/>
  <c r="O42" i="73"/>
  <c r="O41" i="73"/>
  <c r="N41" i="73"/>
  <c r="O40" i="73"/>
  <c r="N39" i="73"/>
  <c r="N38" i="73"/>
  <c r="O37" i="73"/>
  <c r="N31" i="73"/>
  <c r="N29" i="73"/>
  <c r="N27" i="73"/>
  <c r="O23" i="73"/>
  <c r="O19" i="73"/>
  <c r="O17" i="73"/>
  <c r="O16" i="73"/>
  <c r="O15" i="73"/>
  <c r="O14" i="73"/>
  <c r="O13" i="73"/>
  <c r="J42" i="73"/>
  <c r="J41" i="73"/>
  <c r="I41" i="73"/>
  <c r="J40" i="73"/>
  <c r="J39" i="73"/>
  <c r="I39" i="73"/>
  <c r="J38" i="73"/>
  <c r="I38" i="73"/>
  <c r="J37" i="73"/>
  <c r="J36" i="73"/>
  <c r="J35" i="73"/>
  <c r="I35" i="73"/>
  <c r="J34" i="73"/>
  <c r="J33" i="73"/>
  <c r="J32" i="73"/>
  <c r="J31" i="73"/>
  <c r="I31" i="73"/>
  <c r="J29" i="73"/>
  <c r="I29" i="73"/>
  <c r="J27" i="73"/>
  <c r="I27" i="73"/>
  <c r="J26" i="73"/>
  <c r="J25" i="73"/>
  <c r="J24" i="73"/>
  <c r="J23" i="73"/>
  <c r="J22" i="73"/>
  <c r="J21" i="73"/>
  <c r="J19" i="73"/>
  <c r="J17" i="73"/>
  <c r="J16" i="73"/>
  <c r="J15" i="73"/>
  <c r="I15" i="73"/>
  <c r="J14" i="73"/>
  <c r="I14" i="73"/>
  <c r="J13" i="73"/>
  <c r="I13" i="73"/>
  <c r="E42" i="73"/>
  <c r="D42" i="73"/>
  <c r="E41" i="73"/>
  <c r="D41" i="73"/>
  <c r="E40" i="73"/>
  <c r="D40" i="73"/>
  <c r="E39" i="73"/>
  <c r="D39" i="73"/>
  <c r="E38" i="73"/>
  <c r="D38" i="73"/>
  <c r="E37" i="73"/>
  <c r="D37" i="73"/>
  <c r="E36" i="73"/>
  <c r="D36" i="73"/>
  <c r="E35" i="73"/>
  <c r="D35" i="73"/>
  <c r="E34" i="73"/>
  <c r="D34" i="73"/>
  <c r="E33" i="73"/>
  <c r="D33" i="73"/>
  <c r="E32" i="73"/>
  <c r="D32" i="73"/>
  <c r="D31" i="73"/>
  <c r="D30" i="73"/>
  <c r="D29" i="73"/>
  <c r="D28" i="73"/>
  <c r="E27" i="73"/>
  <c r="D27" i="73"/>
  <c r="E26" i="73"/>
  <c r="D26" i="73"/>
  <c r="D25" i="73"/>
  <c r="E24" i="73"/>
  <c r="D24" i="73"/>
  <c r="E23" i="73"/>
  <c r="D23" i="73"/>
  <c r="D22" i="73"/>
  <c r="D21" i="73"/>
  <c r="D20" i="73"/>
  <c r="E19" i="73"/>
  <c r="D19" i="73"/>
  <c r="E18" i="73"/>
  <c r="D18" i="73"/>
  <c r="E17" i="73"/>
  <c r="D17" i="73"/>
  <c r="E16" i="73"/>
  <c r="D16" i="73"/>
  <c r="E15" i="73"/>
  <c r="D15" i="73"/>
  <c r="E14" i="73"/>
  <c r="D14" i="73"/>
  <c r="E13" i="73"/>
  <c r="D13" i="73"/>
  <c r="BA1" i="73"/>
  <c r="J18" i="73" s="1"/>
  <c r="AX42" i="72"/>
  <c r="AW42" i="72"/>
  <c r="AX41" i="72"/>
  <c r="AW41" i="72"/>
  <c r="AW40" i="72"/>
  <c r="AW39" i="72"/>
  <c r="AW38" i="72"/>
  <c r="AW37" i="72"/>
  <c r="AW36" i="72"/>
  <c r="AW35" i="72"/>
  <c r="AW34" i="72"/>
  <c r="AW33" i="72"/>
  <c r="AW32" i="72"/>
  <c r="AW31" i="72"/>
  <c r="AW30" i="72"/>
  <c r="AW29" i="72"/>
  <c r="AW28" i="72"/>
  <c r="AW27" i="72"/>
  <c r="AX26" i="72"/>
  <c r="AW26" i="72"/>
  <c r="AW25" i="72"/>
  <c r="AW24" i="72"/>
  <c r="AX23" i="72"/>
  <c r="AW23" i="72"/>
  <c r="AW22" i="72"/>
  <c r="AW21" i="72"/>
  <c r="AW20" i="72"/>
  <c r="AX19" i="72"/>
  <c r="AW19" i="72"/>
  <c r="AW18" i="72"/>
  <c r="AX17" i="72"/>
  <c r="AW17" i="72"/>
  <c r="AX16" i="72"/>
  <c r="AW16" i="72"/>
  <c r="AX15" i="72"/>
  <c r="AW15" i="72"/>
  <c r="AX14" i="72"/>
  <c r="AW14" i="72"/>
  <c r="AX13" i="72"/>
  <c r="AW13" i="72"/>
  <c r="AS42" i="72"/>
  <c r="AR42" i="72"/>
  <c r="AR41" i="72"/>
  <c r="AR40" i="72"/>
  <c r="AR39" i="72"/>
  <c r="AR38" i="72"/>
  <c r="AR37" i="72"/>
  <c r="AR36" i="72"/>
  <c r="AR35" i="72"/>
  <c r="AR34" i="72"/>
  <c r="AR33" i="72"/>
  <c r="AR32" i="72"/>
  <c r="AR31" i="72"/>
  <c r="AR30" i="72"/>
  <c r="AR29" i="72"/>
  <c r="AR28" i="72"/>
  <c r="AR27" i="72"/>
  <c r="AR26" i="72"/>
  <c r="AR25" i="72"/>
  <c r="AR24" i="72"/>
  <c r="AS23" i="72"/>
  <c r="AR23" i="72"/>
  <c r="AR22" i="72"/>
  <c r="AS21" i="72"/>
  <c r="AR21" i="72"/>
  <c r="AR20" i="72"/>
  <c r="AS19" i="72"/>
  <c r="AR19" i="72"/>
  <c r="AR18" i="72"/>
  <c r="AS17" i="72"/>
  <c r="AR17" i="72"/>
  <c r="AS16" i="72"/>
  <c r="AR16" i="72"/>
  <c r="AS15" i="72"/>
  <c r="AR15" i="72"/>
  <c r="AS14" i="72"/>
  <c r="AR14" i="72"/>
  <c r="AS13" i="72"/>
  <c r="AR13" i="72"/>
  <c r="AN42" i="72"/>
  <c r="AM42" i="72"/>
  <c r="AM41" i="72"/>
  <c r="AM40" i="72"/>
  <c r="AM39" i="72"/>
  <c r="AM38" i="72"/>
  <c r="AM35" i="72"/>
  <c r="AM31" i="72"/>
  <c r="AM29" i="72"/>
  <c r="AN26" i="72"/>
  <c r="AM26" i="72"/>
  <c r="AN23" i="72"/>
  <c r="AM23" i="72"/>
  <c r="AM22" i="72"/>
  <c r="AM21" i="72"/>
  <c r="AM20" i="72"/>
  <c r="AN19" i="72"/>
  <c r="AM19" i="72"/>
  <c r="AM18" i="72"/>
  <c r="AN17" i="72"/>
  <c r="AM17" i="72"/>
  <c r="AM16" i="72"/>
  <c r="AN15" i="72"/>
  <c r="AM15" i="72"/>
  <c r="AM14" i="72"/>
  <c r="AN13" i="72"/>
  <c r="AM13" i="72"/>
  <c r="AI42" i="72"/>
  <c r="AH42" i="72"/>
  <c r="AH41" i="72"/>
  <c r="AH40" i="72"/>
  <c r="AH39" i="72"/>
  <c r="AH38" i="72"/>
  <c r="AH35" i="72"/>
  <c r="AH31" i="72"/>
  <c r="AH29" i="72"/>
  <c r="AH26" i="72"/>
  <c r="AI23" i="72"/>
  <c r="AH23" i="72"/>
  <c r="AH22" i="72"/>
  <c r="AI21" i="72"/>
  <c r="AH21" i="72"/>
  <c r="AH20" i="72"/>
  <c r="AI19" i="72"/>
  <c r="AH19" i="72"/>
  <c r="AH18" i="72"/>
  <c r="AI17" i="72"/>
  <c r="AH17" i="72"/>
  <c r="AH16" i="72"/>
  <c r="AI15" i="72"/>
  <c r="AH15" i="72"/>
  <c r="AH14" i="72"/>
  <c r="AI13" i="72"/>
  <c r="AH13" i="72"/>
  <c r="J20" i="73" l="1"/>
  <c r="J30" i="73"/>
  <c r="J28" i="73"/>
  <c r="I17" i="62"/>
  <c r="I19" i="62"/>
  <c r="I21" i="62"/>
  <c r="I23" i="62"/>
  <c r="I25" i="62"/>
  <c r="I33" i="62"/>
  <c r="I37" i="62"/>
  <c r="N13" i="62"/>
  <c r="N15" i="62"/>
  <c r="N17" i="62"/>
  <c r="N19" i="62"/>
  <c r="N21" i="62"/>
  <c r="N23" i="62"/>
  <c r="N25" i="62"/>
  <c r="N33" i="62"/>
  <c r="S13" i="62"/>
  <c r="S15" i="62"/>
  <c r="S17" i="62"/>
  <c r="S19" i="62"/>
  <c r="S21" i="62"/>
  <c r="S23" i="62"/>
  <c r="S25" i="62"/>
  <c r="S27" i="62"/>
  <c r="S33" i="62"/>
  <c r="S37" i="62"/>
  <c r="X13" i="62"/>
  <c r="X15" i="62"/>
  <c r="X17" i="62"/>
  <c r="X19" i="62"/>
  <c r="X21" i="62"/>
  <c r="X23" i="62"/>
  <c r="X25" i="62"/>
  <c r="X27" i="62"/>
  <c r="X33" i="62"/>
  <c r="X37" i="62"/>
  <c r="AC13" i="62"/>
  <c r="AC15" i="62"/>
  <c r="AC17" i="62"/>
  <c r="AC19" i="62"/>
  <c r="AC25" i="62"/>
  <c r="AC27" i="62"/>
  <c r="AC33" i="62"/>
  <c r="AC37" i="62"/>
  <c r="AH25" i="62"/>
  <c r="AH27" i="62"/>
  <c r="AH33" i="62"/>
  <c r="AM25" i="62"/>
  <c r="AM33" i="62"/>
  <c r="AM37" i="62"/>
  <c r="E21" i="62"/>
  <c r="E25" i="62"/>
  <c r="O21" i="62"/>
  <c r="O25" i="62"/>
  <c r="T21" i="62"/>
  <c r="T25" i="62"/>
  <c r="Y21" i="62"/>
  <c r="Y25" i="62"/>
  <c r="Y27" i="62"/>
  <c r="Y31" i="62"/>
  <c r="Y33" i="62"/>
  <c r="Y37" i="62"/>
  <c r="AD25" i="62"/>
  <c r="AD27" i="62"/>
  <c r="AD29" i="62"/>
  <c r="AD31" i="62"/>
  <c r="AD33" i="62"/>
  <c r="AD35" i="62"/>
  <c r="AD37" i="62"/>
  <c r="AD39" i="62"/>
  <c r="AD41" i="62"/>
  <c r="AI25" i="62"/>
  <c r="AI27" i="62"/>
  <c r="AI33" i="62"/>
  <c r="AN25" i="62"/>
  <c r="AN33" i="62"/>
  <c r="AN37" i="62"/>
  <c r="AS41" i="62"/>
  <c r="I16" i="62"/>
  <c r="I18" i="62"/>
  <c r="I20" i="62"/>
  <c r="I22" i="62"/>
  <c r="I24" i="62"/>
  <c r="I26" i="62"/>
  <c r="I28" i="62"/>
  <c r="I30" i="62"/>
  <c r="I32" i="62"/>
  <c r="I34" i="62"/>
  <c r="I36" i="62"/>
  <c r="N14" i="62"/>
  <c r="N16" i="62"/>
  <c r="N18" i="62"/>
  <c r="N20" i="62"/>
  <c r="N22" i="62"/>
  <c r="N24" i="62"/>
  <c r="N28" i="62"/>
  <c r="N30" i="62"/>
  <c r="N32" i="62"/>
  <c r="N34" i="62"/>
  <c r="N36" i="62"/>
  <c r="N40" i="62"/>
  <c r="N42" i="62"/>
  <c r="S14" i="62"/>
  <c r="S16" i="62"/>
  <c r="S18" i="62"/>
  <c r="S20" i="62"/>
  <c r="S22" i="62"/>
  <c r="S24" i="62"/>
  <c r="S28" i="62"/>
  <c r="S30" i="62"/>
  <c r="S32" i="62"/>
  <c r="S34" i="62"/>
  <c r="S36" i="62"/>
  <c r="S40" i="62"/>
  <c r="S42" i="62"/>
  <c r="X14" i="62"/>
  <c r="X16" i="62"/>
  <c r="X18" i="62"/>
  <c r="X20" i="62"/>
  <c r="X22" i="62"/>
  <c r="X24" i="62"/>
  <c r="X28" i="62"/>
  <c r="X30" i="62"/>
  <c r="X32" i="62"/>
  <c r="X34" i="62"/>
  <c r="X36" i="62"/>
  <c r="X40" i="62"/>
  <c r="AC14" i="62"/>
  <c r="AC16" i="62"/>
  <c r="AC18" i="62"/>
  <c r="AC24" i="62"/>
  <c r="AC28" i="62"/>
  <c r="AC30" i="62"/>
  <c r="AC32" i="62"/>
  <c r="AC34" i="62"/>
  <c r="AC36" i="62"/>
  <c r="AC40" i="62"/>
  <c r="AH24" i="62"/>
  <c r="AH28" i="62"/>
  <c r="AH30" i="62"/>
  <c r="AH32" i="62"/>
  <c r="AH34" i="62"/>
  <c r="AH36" i="62"/>
  <c r="AM24" i="62"/>
  <c r="AM28" i="62"/>
  <c r="AM30" i="62"/>
  <c r="AM32" i="62"/>
  <c r="AM34" i="62"/>
  <c r="AM36" i="62"/>
  <c r="E20" i="62"/>
  <c r="E22" i="62"/>
  <c r="E28" i="62"/>
  <c r="E30" i="62"/>
  <c r="O20" i="62"/>
  <c r="O24" i="62"/>
  <c r="T20" i="62"/>
  <c r="T22" i="62"/>
  <c r="T24" i="62"/>
  <c r="Y18" i="62"/>
  <c r="Y20" i="62"/>
  <c r="Y22" i="62"/>
  <c r="Y24" i="62"/>
  <c r="Y26" i="62"/>
  <c r="Y28" i="62"/>
  <c r="Y30" i="62"/>
  <c r="Y32" i="62"/>
  <c r="Y34" i="62"/>
  <c r="Y36" i="62"/>
  <c r="Y38" i="62"/>
  <c r="Y40" i="62"/>
  <c r="AD20" i="62"/>
  <c r="AD24" i="62"/>
  <c r="AD28" i="62"/>
  <c r="AD30" i="62"/>
  <c r="AD32" i="62"/>
  <c r="AD36" i="62"/>
  <c r="AD40" i="62"/>
  <c r="AI22" i="62"/>
  <c r="AI24" i="62"/>
  <c r="AI26" i="62"/>
  <c r="AI28" i="62"/>
  <c r="AI30" i="62"/>
  <c r="AI32" i="62"/>
  <c r="AI34" i="62"/>
  <c r="AI36" i="62"/>
  <c r="AN20" i="62"/>
  <c r="AN24" i="62"/>
  <c r="AN28" i="62"/>
  <c r="AN30" i="62"/>
  <c r="AN32" i="62"/>
  <c r="AN34" i="62"/>
  <c r="AN36" i="62"/>
  <c r="AS24" i="62"/>
  <c r="AS32" i="62"/>
  <c r="AS34" i="62"/>
  <c r="AS36" i="62"/>
  <c r="AS40" i="62"/>
  <c r="AX24" i="62"/>
  <c r="AX28" i="62"/>
  <c r="AX30" i="62"/>
  <c r="AX32" i="62"/>
  <c r="AX34" i="62"/>
  <c r="AX36" i="62"/>
  <c r="AX38" i="62"/>
  <c r="AX40" i="73"/>
  <c r="AX36" i="73"/>
  <c r="AX34" i="73"/>
  <c r="AX32" i="73"/>
  <c r="AX30" i="73"/>
  <c r="AX28" i="73"/>
  <c r="AX24" i="73"/>
  <c r="AX20" i="73"/>
  <c r="AX18" i="73"/>
  <c r="AS40" i="73"/>
  <c r="AS34" i="73"/>
  <c r="AS32" i="73"/>
  <c r="AS30" i="73"/>
  <c r="AS26" i="73"/>
  <c r="AN40" i="73"/>
  <c r="AN36" i="73"/>
  <c r="AN34" i="73"/>
  <c r="AN32" i="73"/>
  <c r="AN30" i="73"/>
  <c r="AN28" i="73"/>
  <c r="AN24" i="73"/>
  <c r="AN22" i="73"/>
  <c r="AN20" i="73"/>
  <c r="AN18" i="73"/>
  <c r="AI40" i="73"/>
  <c r="AI36" i="73"/>
  <c r="AI34" i="73"/>
  <c r="AI32" i="73"/>
  <c r="AI30" i="73"/>
  <c r="AI28" i="73"/>
  <c r="AI24" i="73"/>
  <c r="AI22" i="73"/>
  <c r="AI20" i="73"/>
  <c r="AI18" i="73"/>
  <c r="AD40" i="73"/>
  <c r="AD36" i="73"/>
  <c r="AD34" i="73"/>
  <c r="AD32" i="73"/>
  <c r="AD30" i="73"/>
  <c r="AD28" i="73"/>
  <c r="AD24" i="73"/>
  <c r="AD22" i="73"/>
  <c r="AD20" i="73"/>
  <c r="AD18" i="73"/>
  <c r="AD16" i="73"/>
  <c r="AD14" i="73"/>
  <c r="Y40" i="73"/>
  <c r="Y36" i="73"/>
  <c r="Y34" i="73"/>
  <c r="Y32" i="73"/>
  <c r="Y30" i="73"/>
  <c r="Y28" i="73"/>
  <c r="Y26" i="73"/>
  <c r="Y24" i="73"/>
  <c r="Y22" i="73"/>
  <c r="Y20" i="73"/>
  <c r="Y18" i="73"/>
  <c r="Y16" i="73"/>
  <c r="Y14" i="73"/>
  <c r="T40" i="73"/>
  <c r="T36" i="73"/>
  <c r="T34" i="73"/>
  <c r="T32" i="73"/>
  <c r="T30" i="73"/>
  <c r="T28" i="73"/>
  <c r="T26" i="73"/>
  <c r="AM36" i="73"/>
  <c r="AM34" i="73"/>
  <c r="AM32" i="73"/>
  <c r="AM30" i="73"/>
  <c r="AM28" i="73"/>
  <c r="AM24" i="73"/>
  <c r="AH36" i="73"/>
  <c r="AH34" i="73"/>
  <c r="AH32" i="73"/>
  <c r="AH30" i="73"/>
  <c r="AH28" i="73"/>
  <c r="AH24" i="73"/>
  <c r="AC40" i="73"/>
  <c r="AC36" i="73"/>
  <c r="AC34" i="73"/>
  <c r="AC32" i="73"/>
  <c r="AC30" i="73"/>
  <c r="AC28" i="73"/>
  <c r="AC24" i="73"/>
  <c r="AC18" i="73"/>
  <c r="AC16" i="73"/>
  <c r="AC14" i="73"/>
  <c r="X40" i="73"/>
  <c r="X36" i="73"/>
  <c r="X34" i="73"/>
  <c r="X32" i="73"/>
  <c r="X30" i="73"/>
  <c r="X28" i="73"/>
  <c r="X24" i="73"/>
  <c r="AX35" i="73"/>
  <c r="AX33" i="73"/>
  <c r="AX29" i="73"/>
  <c r="AS41" i="73"/>
  <c r="AS33" i="73"/>
  <c r="AN33" i="73"/>
  <c r="AN25" i="73"/>
  <c r="AN21" i="73"/>
  <c r="AI41" i="73"/>
  <c r="AI39" i="73"/>
  <c r="AI37" i="73"/>
  <c r="AI33" i="73"/>
  <c r="AI25" i="73"/>
  <c r="AD39" i="73"/>
  <c r="AD37" i="73"/>
  <c r="AD35" i="73"/>
  <c r="AD33" i="73"/>
  <c r="AD31" i="73"/>
  <c r="AD27" i="73"/>
  <c r="AD25" i="73"/>
  <c r="AD21" i="73"/>
  <c r="Y37" i="73"/>
  <c r="Y35" i="73"/>
  <c r="Y33" i="73"/>
  <c r="Y31" i="73"/>
  <c r="Y29" i="73"/>
  <c r="Y27" i="73"/>
  <c r="Y25" i="73"/>
  <c r="Y21" i="73"/>
  <c r="T37" i="73"/>
  <c r="T35" i="73"/>
  <c r="T33" i="73"/>
  <c r="AM33" i="73"/>
  <c r="AM25" i="73"/>
  <c r="AH37" i="73"/>
  <c r="AH33" i="73"/>
  <c r="AH25" i="73"/>
  <c r="AC37" i="73"/>
  <c r="AC33" i="73"/>
  <c r="AC27" i="73"/>
  <c r="AC25" i="73"/>
  <c r="AC19" i="73"/>
  <c r="AC17" i="73"/>
  <c r="AC15" i="73"/>
  <c r="X37" i="73"/>
  <c r="X33" i="73"/>
  <c r="X27" i="73"/>
  <c r="X25" i="73"/>
  <c r="X23" i="73"/>
  <c r="E20" i="73"/>
  <c r="E22" i="73"/>
  <c r="E28" i="73"/>
  <c r="E30" i="73"/>
  <c r="O18" i="73"/>
  <c r="O20" i="73"/>
  <c r="O22" i="73"/>
  <c r="O24" i="73"/>
  <c r="O26" i="73"/>
  <c r="O28" i="73"/>
  <c r="O30" i="73"/>
  <c r="O32" i="73"/>
  <c r="O34" i="73"/>
  <c r="O36" i="73"/>
  <c r="T14" i="73"/>
  <c r="T18" i="73"/>
  <c r="T20" i="73"/>
  <c r="T22" i="73"/>
  <c r="T24" i="73"/>
  <c r="S27" i="73"/>
  <c r="T29" i="73"/>
  <c r="S32" i="73"/>
  <c r="S36" i="73"/>
  <c r="S40" i="73"/>
  <c r="X13" i="73"/>
  <c r="X18" i="73"/>
  <c r="X21" i="73"/>
  <c r="I17" i="73"/>
  <c r="I19" i="73"/>
  <c r="I21" i="73"/>
  <c r="I23" i="73"/>
  <c r="I25" i="73"/>
  <c r="I33" i="73"/>
  <c r="I37" i="73"/>
  <c r="N13" i="73"/>
  <c r="N15" i="73"/>
  <c r="N17" i="73"/>
  <c r="N19" i="73"/>
  <c r="N21" i="73"/>
  <c r="N23" i="73"/>
  <c r="N25" i="73"/>
  <c r="N33" i="73"/>
  <c r="N37" i="73"/>
  <c r="S13" i="73"/>
  <c r="S15" i="73"/>
  <c r="S17" i="73"/>
  <c r="S19" i="73"/>
  <c r="S21" i="73"/>
  <c r="S23" i="73"/>
  <c r="S25" i="73"/>
  <c r="T27" i="73"/>
  <c r="S30" i="73"/>
  <c r="S33" i="73"/>
  <c r="S37" i="73"/>
  <c r="X16" i="73"/>
  <c r="X19" i="73"/>
  <c r="X22" i="73"/>
  <c r="E25" i="73"/>
  <c r="E31" i="73"/>
  <c r="O21" i="73"/>
  <c r="O25" i="73"/>
  <c r="O27" i="73"/>
  <c r="O29" i="73"/>
  <c r="O31" i="73"/>
  <c r="O33" i="73"/>
  <c r="O39" i="73"/>
  <c r="T21" i="73"/>
  <c r="T25" i="73"/>
  <c r="S28" i="73"/>
  <c r="S34" i="73"/>
  <c r="S42" i="73"/>
  <c r="X14" i="73"/>
  <c r="X17" i="73"/>
  <c r="I16" i="73"/>
  <c r="I18" i="73"/>
  <c r="I20" i="73"/>
  <c r="I22" i="73"/>
  <c r="I24" i="73"/>
  <c r="I26" i="73"/>
  <c r="I28" i="73"/>
  <c r="I30" i="73"/>
  <c r="I32" i="73"/>
  <c r="I34" i="73"/>
  <c r="I36" i="73"/>
  <c r="I40" i="73"/>
  <c r="I42" i="73"/>
  <c r="N14" i="73"/>
  <c r="N16" i="73"/>
  <c r="N18" i="73"/>
  <c r="N20" i="73"/>
  <c r="N22" i="73"/>
  <c r="N24" i="73"/>
  <c r="N26" i="73"/>
  <c r="N28" i="73"/>
  <c r="N30" i="73"/>
  <c r="N32" i="73"/>
  <c r="N34" i="73"/>
  <c r="N36" i="73"/>
  <c r="N40" i="73"/>
  <c r="N42" i="73"/>
  <c r="S14" i="73"/>
  <c r="S16" i="73"/>
  <c r="S18" i="73"/>
  <c r="S20" i="73"/>
  <c r="S22" i="73"/>
  <c r="S24" i="73"/>
  <c r="S26" i="73"/>
  <c r="T31" i="73"/>
  <c r="X15" i="73"/>
  <c r="X20" i="73"/>
  <c r="AD42" i="72"/>
  <c r="AC42" i="72"/>
  <c r="AC41" i="72"/>
  <c r="AC39" i="72"/>
  <c r="AC38" i="72"/>
  <c r="AC35" i="72"/>
  <c r="AC31" i="72"/>
  <c r="AC29" i="72"/>
  <c r="AD26" i="72"/>
  <c r="AC26" i="72"/>
  <c r="AD23" i="72"/>
  <c r="AC23" i="72"/>
  <c r="AC22" i="72"/>
  <c r="AD21" i="72"/>
  <c r="AC21" i="72"/>
  <c r="AC20" i="72"/>
  <c r="AD19" i="72"/>
  <c r="AD17" i="72"/>
  <c r="AD16" i="72"/>
  <c r="AD15" i="72"/>
  <c r="AD13" i="72"/>
  <c r="Y42" i="72"/>
  <c r="X42" i="72"/>
  <c r="X41" i="72"/>
  <c r="X39" i="72"/>
  <c r="X38" i="72"/>
  <c r="X35" i="72"/>
  <c r="X31" i="72"/>
  <c r="X29" i="72"/>
  <c r="X26" i="72"/>
  <c r="Y23" i="72"/>
  <c r="Y19" i="72"/>
  <c r="Y17" i="72"/>
  <c r="Y15" i="72"/>
  <c r="Y13" i="72"/>
  <c r="T42" i="72"/>
  <c r="S41" i="72"/>
  <c r="S39" i="72"/>
  <c r="S38" i="72"/>
  <c r="S35" i="72"/>
  <c r="T34" i="72"/>
  <c r="S31" i="72"/>
  <c r="S29" i="72"/>
  <c r="T23" i="72"/>
  <c r="T19" i="72"/>
  <c r="T17" i="72"/>
  <c r="T16" i="72"/>
  <c r="T15" i="72"/>
  <c r="T13" i="72"/>
  <c r="O42" i="72" l="1"/>
  <c r="O41" i="72"/>
  <c r="N41" i="72"/>
  <c r="O40" i="72"/>
  <c r="N39" i="72"/>
  <c r="N38" i="72"/>
  <c r="O37" i="72"/>
  <c r="O35" i="72"/>
  <c r="N35" i="72"/>
  <c r="O33" i="72"/>
  <c r="N31" i="72"/>
  <c r="N29" i="72"/>
  <c r="N27" i="72"/>
  <c r="O23" i="72"/>
  <c r="O19" i="72"/>
  <c r="O17" i="72"/>
  <c r="O16" i="72"/>
  <c r="O15" i="72"/>
  <c r="O14" i="72"/>
  <c r="O13" i="72"/>
  <c r="J42" i="72"/>
  <c r="J41" i="72"/>
  <c r="I41" i="72"/>
  <c r="J40" i="72"/>
  <c r="J39" i="72"/>
  <c r="I39" i="72"/>
  <c r="J38" i="72"/>
  <c r="I38" i="72"/>
  <c r="J37" i="72"/>
  <c r="J36" i="72"/>
  <c r="J35" i="72"/>
  <c r="I35" i="72"/>
  <c r="J34" i="72"/>
  <c r="J33" i="72"/>
  <c r="J32" i="72"/>
  <c r="J31" i="72"/>
  <c r="I31" i="72"/>
  <c r="J29" i="72"/>
  <c r="I29" i="72"/>
  <c r="J27" i="72"/>
  <c r="I27" i="72"/>
  <c r="J26" i="72"/>
  <c r="J25" i="72"/>
  <c r="J24" i="72"/>
  <c r="J23" i="72"/>
  <c r="J22" i="72"/>
  <c r="J21" i="72"/>
  <c r="J19" i="72"/>
  <c r="J17" i="72"/>
  <c r="J16" i="72"/>
  <c r="J15" i="72"/>
  <c r="I15" i="72"/>
  <c r="J14" i="72"/>
  <c r="I14" i="72"/>
  <c r="J13" i="72"/>
  <c r="I13" i="72"/>
  <c r="E42" i="72"/>
  <c r="D42" i="72"/>
  <c r="E41" i="72"/>
  <c r="D41" i="72"/>
  <c r="E40" i="72"/>
  <c r="D40" i="72"/>
  <c r="E39" i="72"/>
  <c r="D39" i="72"/>
  <c r="E38" i="72"/>
  <c r="D38" i="72"/>
  <c r="E37" i="72"/>
  <c r="D37" i="72"/>
  <c r="E36" i="72"/>
  <c r="D36" i="72"/>
  <c r="E35" i="72"/>
  <c r="D35" i="72"/>
  <c r="E34" i="72"/>
  <c r="D34" i="72"/>
  <c r="E33" i="72"/>
  <c r="D33" i="72"/>
  <c r="E32" i="72"/>
  <c r="D32" i="72"/>
  <c r="D31" i="72"/>
  <c r="D30" i="72"/>
  <c r="D29" i="72"/>
  <c r="D28" i="72"/>
  <c r="E27" i="72"/>
  <c r="D27" i="72"/>
  <c r="E26" i="72"/>
  <c r="D26" i="72"/>
  <c r="D25" i="72"/>
  <c r="E24" i="72"/>
  <c r="D24" i="72"/>
  <c r="E23" i="72"/>
  <c r="D23" i="72"/>
  <c r="D22" i="72"/>
  <c r="D21" i="72"/>
  <c r="D20" i="72"/>
  <c r="E19" i="72"/>
  <c r="D19" i="72"/>
  <c r="E18" i="72"/>
  <c r="D18" i="72"/>
  <c r="E17" i="72"/>
  <c r="D17" i="72"/>
  <c r="E16" i="72"/>
  <c r="D16" i="72"/>
  <c r="E15" i="72"/>
  <c r="D15" i="72"/>
  <c r="E14" i="72"/>
  <c r="D14" i="72"/>
  <c r="E13" i="72"/>
  <c r="D13" i="72"/>
  <c r="BA1" i="72"/>
  <c r="J28" i="72" s="1"/>
  <c r="J18" i="72" l="1"/>
  <c r="J20" i="72"/>
  <c r="J30" i="72"/>
  <c r="E30" i="72"/>
  <c r="AX40" i="72"/>
  <c r="AX38" i="72"/>
  <c r="AX36" i="72"/>
  <c r="AX34" i="72"/>
  <c r="AX32" i="72"/>
  <c r="AX30" i="72"/>
  <c r="AX28" i="72"/>
  <c r="AX24" i="72"/>
  <c r="AX22" i="72"/>
  <c r="AX18" i="72"/>
  <c r="AS40" i="72"/>
  <c r="AS36" i="72"/>
  <c r="AS34" i="72"/>
  <c r="AS32" i="72"/>
  <c r="AS30" i="72"/>
  <c r="AN40" i="72"/>
  <c r="AN38" i="72"/>
  <c r="AN36" i="72"/>
  <c r="AN34" i="72"/>
  <c r="AN32" i="72"/>
  <c r="AN30" i="72"/>
  <c r="AN28" i="72"/>
  <c r="AN24" i="72"/>
  <c r="AN22" i="72"/>
  <c r="AN20" i="72"/>
  <c r="AI40" i="72"/>
  <c r="AI36" i="72"/>
  <c r="AI34" i="72"/>
  <c r="AI32" i="72"/>
  <c r="AI30" i="72"/>
  <c r="AI28" i="72"/>
  <c r="AI24" i="72"/>
  <c r="AI22" i="72"/>
  <c r="AI20" i="72"/>
  <c r="AI18" i="72"/>
  <c r="AI16" i="72"/>
  <c r="AH32" i="72"/>
  <c r="AH28" i="72"/>
  <c r="AH24" i="72"/>
  <c r="AM36" i="72"/>
  <c r="AM34" i="72"/>
  <c r="AM32" i="72"/>
  <c r="AM30" i="72"/>
  <c r="AM28" i="72"/>
  <c r="AM24" i="72"/>
  <c r="AH36" i="72"/>
  <c r="AH34" i="72"/>
  <c r="AH30" i="72"/>
  <c r="AX39" i="72"/>
  <c r="AX37" i="72"/>
  <c r="AX33" i="72"/>
  <c r="AX25" i="72"/>
  <c r="AS37" i="72"/>
  <c r="AS35" i="72"/>
  <c r="AS31" i="72"/>
  <c r="AS29" i="72"/>
  <c r="AN41" i="72"/>
  <c r="AN35" i="72"/>
  <c r="AN33" i="72"/>
  <c r="AN31" i="72"/>
  <c r="AN29" i="72"/>
  <c r="AN27" i="72"/>
  <c r="AN25" i="72"/>
  <c r="AI41" i="72"/>
  <c r="AI37" i="72"/>
  <c r="AI35" i="72"/>
  <c r="AI33" i="72"/>
  <c r="AI31" i="72"/>
  <c r="AI29" i="72"/>
  <c r="AI27" i="72"/>
  <c r="AI25" i="72"/>
  <c r="AH33" i="72"/>
  <c r="AH25" i="72"/>
  <c r="AM33" i="72"/>
  <c r="AM27" i="72"/>
  <c r="AM25" i="72"/>
  <c r="AH37" i="72"/>
  <c r="AH27" i="72"/>
  <c r="AD40" i="72"/>
  <c r="AD38" i="72"/>
  <c r="AD36" i="72"/>
  <c r="AD34" i="72"/>
  <c r="AD32" i="72"/>
  <c r="AD30" i="72"/>
  <c r="AD28" i="72"/>
  <c r="AD24" i="72"/>
  <c r="AD22" i="72"/>
  <c r="AD20" i="72"/>
  <c r="AD18" i="72"/>
  <c r="AD14" i="72"/>
  <c r="Y40" i="72"/>
  <c r="Y38" i="72"/>
  <c r="Y36" i="72"/>
  <c r="Y34" i="72"/>
  <c r="Y32" i="72"/>
  <c r="Y30" i="72"/>
  <c r="Y28" i="72"/>
  <c r="Y24" i="72"/>
  <c r="Y22" i="72"/>
  <c r="Y20" i="72"/>
  <c r="Y18" i="72"/>
  <c r="Y16" i="72"/>
  <c r="Y14" i="72"/>
  <c r="T40" i="72"/>
  <c r="T38" i="72"/>
  <c r="T36" i="72"/>
  <c r="T32" i="72"/>
  <c r="T30" i="72"/>
  <c r="T28" i="72"/>
  <c r="T26" i="72"/>
  <c r="T24" i="72"/>
  <c r="T22" i="72"/>
  <c r="T20" i="72"/>
  <c r="T18" i="72"/>
  <c r="T14" i="72"/>
  <c r="S16" i="72"/>
  <c r="S13" i="72"/>
  <c r="AC40" i="72"/>
  <c r="AC36" i="72"/>
  <c r="AC34" i="72"/>
  <c r="AC32" i="72"/>
  <c r="AC30" i="72"/>
  <c r="AC28" i="72"/>
  <c r="AC24" i="72"/>
  <c r="AC18" i="72"/>
  <c r="AC16" i="72"/>
  <c r="AC14" i="72"/>
  <c r="X40" i="72"/>
  <c r="X36" i="72"/>
  <c r="X34" i="72"/>
  <c r="X32" i="72"/>
  <c r="X30" i="72"/>
  <c r="X28" i="72"/>
  <c r="X24" i="72"/>
  <c r="X22" i="72"/>
  <c r="X20" i="72"/>
  <c r="X18" i="72"/>
  <c r="X16" i="72"/>
  <c r="X14" i="72"/>
  <c r="S42" i="72"/>
  <c r="S40" i="72"/>
  <c r="S36" i="72"/>
  <c r="S34" i="72"/>
  <c r="S32" i="72"/>
  <c r="S30" i="72"/>
  <c r="S28" i="72"/>
  <c r="S26" i="72"/>
  <c r="S24" i="72"/>
  <c r="S22" i="72"/>
  <c r="S20" i="72"/>
  <c r="S18" i="72"/>
  <c r="S14" i="72"/>
  <c r="AD39" i="72"/>
  <c r="AD37" i="72"/>
  <c r="AD33" i="72"/>
  <c r="AD31" i="72"/>
  <c r="AD27" i="72"/>
  <c r="AD25" i="72"/>
  <c r="Y41" i="72"/>
  <c r="Y39" i="72"/>
  <c r="Y37" i="72"/>
  <c r="Y35" i="72"/>
  <c r="Y33" i="72"/>
  <c r="Y31" i="72"/>
  <c r="Y29" i="72"/>
  <c r="Y27" i="72"/>
  <c r="Y25" i="72"/>
  <c r="Y21" i="72"/>
  <c r="T41" i="72"/>
  <c r="T39" i="72"/>
  <c r="T37" i="72"/>
  <c r="T35" i="72"/>
  <c r="T33" i="72"/>
  <c r="T31" i="72"/>
  <c r="T29" i="72"/>
  <c r="T27" i="72"/>
  <c r="T25" i="72"/>
  <c r="T21" i="72"/>
  <c r="S25" i="72"/>
  <c r="S21" i="72"/>
  <c r="S17" i="72"/>
  <c r="AC37" i="72"/>
  <c r="AC33" i="72"/>
  <c r="AC27" i="72"/>
  <c r="AC25" i="72"/>
  <c r="AC19" i="72"/>
  <c r="AC17" i="72"/>
  <c r="AC15" i="72"/>
  <c r="AC13" i="72"/>
  <c r="X37" i="72"/>
  <c r="X33" i="72"/>
  <c r="X27" i="72"/>
  <c r="X25" i="72"/>
  <c r="X23" i="72"/>
  <c r="X21" i="72"/>
  <c r="X19" i="72"/>
  <c r="X17" i="72"/>
  <c r="X15" i="72"/>
  <c r="X13" i="72"/>
  <c r="S37" i="72"/>
  <c r="S33" i="72"/>
  <c r="S27" i="72"/>
  <c r="S23" i="72"/>
  <c r="S19" i="72"/>
  <c r="S15" i="72"/>
  <c r="N13" i="72"/>
  <c r="N15" i="72"/>
  <c r="N17" i="72"/>
  <c r="N19" i="72"/>
  <c r="N21" i="72"/>
  <c r="N23" i="72"/>
  <c r="N25" i="72"/>
  <c r="N33" i="72"/>
  <c r="N37" i="72"/>
  <c r="O21" i="72"/>
  <c r="O25" i="72"/>
  <c r="O27" i="72"/>
  <c r="O29" i="72"/>
  <c r="O31" i="72"/>
  <c r="N14" i="72"/>
  <c r="N16" i="72"/>
  <c r="N18" i="72"/>
  <c r="N20" i="72"/>
  <c r="N22" i="72"/>
  <c r="N24" i="72"/>
  <c r="N26" i="72"/>
  <c r="N28" i="72"/>
  <c r="N30" i="72"/>
  <c r="N32" i="72"/>
  <c r="N34" i="72"/>
  <c r="N36" i="72"/>
  <c r="N40" i="72"/>
  <c r="N42" i="72"/>
  <c r="O18" i="72"/>
  <c r="O20" i="72"/>
  <c r="O22" i="72"/>
  <c r="O24" i="72"/>
  <c r="O26" i="72"/>
  <c r="O28" i="72"/>
  <c r="O30" i="72"/>
  <c r="O32" i="72"/>
  <c r="O34" i="72"/>
  <c r="O36" i="72"/>
  <c r="O38" i="72"/>
  <c r="E29" i="72"/>
  <c r="I16" i="72"/>
  <c r="I18" i="72"/>
  <c r="I20" i="72"/>
  <c r="I22" i="72"/>
  <c r="I24" i="72"/>
  <c r="I26" i="72"/>
  <c r="I28" i="72"/>
  <c r="I30" i="72"/>
  <c r="I32" i="72"/>
  <c r="I34" i="72"/>
  <c r="I36" i="72"/>
  <c r="I40" i="72"/>
  <c r="I17" i="72"/>
  <c r="I19" i="72"/>
  <c r="I21" i="72"/>
  <c r="I23" i="72"/>
  <c r="I25" i="72"/>
  <c r="I33" i="72"/>
  <c r="I37" i="72"/>
  <c r="E31" i="72"/>
  <c r="I42" i="72"/>
  <c r="E20" i="72"/>
  <c r="E22" i="72"/>
  <c r="E28" i="72"/>
  <c r="J14" i="25"/>
  <c r="AY42" i="72" l="1"/>
  <c r="AY41" i="72"/>
  <c r="AY40" i="72"/>
  <c r="AY39" i="72"/>
  <c r="AY38" i="72"/>
  <c r="AY37" i="72"/>
  <c r="AY36" i="72"/>
  <c r="AY35" i="72"/>
  <c r="AY34" i="72"/>
  <c r="AY33" i="72"/>
  <c r="AY32" i="72"/>
  <c r="AY31" i="72"/>
  <c r="AY30" i="72"/>
  <c r="AY29" i="72"/>
  <c r="AY28" i="72"/>
  <c r="AY27" i="72"/>
  <c r="AY26" i="72"/>
  <c r="AY25" i="72"/>
  <c r="AY24" i="72"/>
  <c r="AY23" i="72"/>
  <c r="AY22" i="72"/>
  <c r="AY21" i="72"/>
  <c r="AY20" i="72"/>
  <c r="AY19" i="72"/>
  <c r="AY18" i="72"/>
  <c r="AY17" i="72"/>
  <c r="AY16" i="72"/>
  <c r="AY15" i="72"/>
  <c r="AY14" i="72"/>
  <c r="AY13" i="72"/>
  <c r="AT42" i="72"/>
  <c r="AT41" i="72"/>
  <c r="AT40" i="72"/>
  <c r="AT39" i="72"/>
  <c r="AT38" i="72"/>
  <c r="AT37" i="72"/>
  <c r="AT36" i="72"/>
  <c r="AT35" i="72"/>
  <c r="AT34" i="72"/>
  <c r="AT33" i="72"/>
  <c r="AT32" i="72"/>
  <c r="AT31" i="72"/>
  <c r="AT30" i="72"/>
  <c r="AT29" i="72"/>
  <c r="AT28" i="72"/>
  <c r="AT27" i="72"/>
  <c r="AT26" i="72"/>
  <c r="AT25" i="72"/>
  <c r="AT24" i="72"/>
  <c r="AT23" i="72"/>
  <c r="AT22" i="72"/>
  <c r="AT21" i="72"/>
  <c r="AT20" i="72"/>
  <c r="AT19" i="72"/>
  <c r="AT18" i="72"/>
  <c r="AT17" i="72"/>
  <c r="AT16" i="72"/>
  <c r="AT15" i="72"/>
  <c r="AT14" i="72"/>
  <c r="AT13" i="72"/>
  <c r="AO42" i="72"/>
  <c r="AO41" i="72"/>
  <c r="AO40" i="72"/>
  <c r="AO39" i="72"/>
  <c r="AO38" i="72"/>
  <c r="AO37" i="72"/>
  <c r="AO36" i="72"/>
  <c r="AO35" i="72"/>
  <c r="AO34" i="72"/>
  <c r="AO33" i="72"/>
  <c r="AO32" i="72"/>
  <c r="AO31" i="72"/>
  <c r="AO30" i="72"/>
  <c r="AO29" i="72"/>
  <c r="AO28" i="72"/>
  <c r="AO27" i="72"/>
  <c r="AO26" i="72"/>
  <c r="AO25" i="72"/>
  <c r="AO24" i="72"/>
  <c r="AO23" i="72"/>
  <c r="AO22" i="72"/>
  <c r="AO21" i="72"/>
  <c r="AO20" i="72"/>
  <c r="AO19" i="72"/>
  <c r="AO18" i="72"/>
  <c r="AO17" i="72"/>
  <c r="AO16" i="72"/>
  <c r="AO15" i="72"/>
  <c r="AO13" i="72"/>
  <c r="AJ42" i="72"/>
  <c r="AJ41" i="72"/>
  <c r="AJ40" i="72"/>
  <c r="AJ39" i="72"/>
  <c r="AJ38" i="72"/>
  <c r="AJ37" i="72"/>
  <c r="AJ36" i="72"/>
  <c r="AJ35" i="72"/>
  <c r="AJ34" i="72"/>
  <c r="AJ33" i="72"/>
  <c r="AJ32" i="72"/>
  <c r="AJ31" i="72"/>
  <c r="AJ30" i="72"/>
  <c r="AJ29" i="72"/>
  <c r="AJ28" i="72"/>
  <c r="AJ27" i="72"/>
  <c r="AJ26" i="72"/>
  <c r="AJ25" i="72"/>
  <c r="AJ24" i="72"/>
  <c r="AJ23" i="72"/>
  <c r="AJ22" i="72"/>
  <c r="AJ21" i="72"/>
  <c r="AJ20" i="72"/>
  <c r="AJ19" i="72"/>
  <c r="AJ18" i="72"/>
  <c r="AJ17" i="72"/>
  <c r="AJ16" i="72"/>
  <c r="AJ15" i="72"/>
  <c r="AJ14" i="72"/>
  <c r="AJ13" i="72"/>
  <c r="AE42" i="72"/>
  <c r="AE41" i="72"/>
  <c r="AE40" i="72"/>
  <c r="AE39" i="72"/>
  <c r="AE38" i="72"/>
  <c r="AE37" i="72"/>
  <c r="AE36" i="72"/>
  <c r="AE35" i="72"/>
  <c r="AE34" i="72"/>
  <c r="AE33" i="72"/>
  <c r="AE32" i="72"/>
  <c r="AE31" i="72"/>
  <c r="AE30" i="72"/>
  <c r="AE29" i="72"/>
  <c r="AE28" i="72"/>
  <c r="AE27" i="72"/>
  <c r="AE26" i="72"/>
  <c r="AE25" i="72"/>
  <c r="AE24" i="72"/>
  <c r="AE23" i="72"/>
  <c r="AE22" i="72"/>
  <c r="AE20" i="72"/>
  <c r="AE19" i="72"/>
  <c r="AE18" i="72"/>
  <c r="AE17" i="72"/>
  <c r="AE16" i="72"/>
  <c r="AE15" i="72"/>
  <c r="AE14" i="72"/>
  <c r="AE13" i="72"/>
  <c r="Z42" i="72"/>
  <c r="Z41" i="72"/>
  <c r="Z40" i="72"/>
  <c r="Z39" i="72"/>
  <c r="Z38" i="72"/>
  <c r="Z37" i="72"/>
  <c r="Z36" i="72"/>
  <c r="Z35" i="72"/>
  <c r="Z34" i="72"/>
  <c r="Z33" i="72"/>
  <c r="Z32" i="72"/>
  <c r="Z31" i="72"/>
  <c r="Z30" i="72"/>
  <c r="Z29" i="72"/>
  <c r="Z28" i="72"/>
  <c r="Z27" i="72"/>
  <c r="Z26" i="72"/>
  <c r="Z25" i="72"/>
  <c r="Z24" i="72"/>
  <c r="Z23" i="72"/>
  <c r="Z22" i="72"/>
  <c r="Z21" i="72"/>
  <c r="Z20" i="72"/>
  <c r="Z19" i="72"/>
  <c r="Z18" i="72"/>
  <c r="Z17" i="72"/>
  <c r="Z16" i="72"/>
  <c r="Z15" i="72"/>
  <c r="Z14" i="72"/>
  <c r="Z13" i="72"/>
  <c r="U42" i="72"/>
  <c r="U41" i="72"/>
  <c r="U40" i="72"/>
  <c r="U39" i="72"/>
  <c r="U38" i="72"/>
  <c r="U37" i="72"/>
  <c r="U36" i="72"/>
  <c r="U35" i="72"/>
  <c r="U34" i="72"/>
  <c r="U33" i="72"/>
  <c r="U32" i="72"/>
  <c r="U31" i="72"/>
  <c r="U30" i="72"/>
  <c r="U29" i="72"/>
  <c r="U28" i="72"/>
  <c r="U27" i="72"/>
  <c r="U26" i="72"/>
  <c r="U25" i="72"/>
  <c r="U24" i="72"/>
  <c r="U23" i="72"/>
  <c r="U22" i="72"/>
  <c r="U21" i="72"/>
  <c r="U20" i="72"/>
  <c r="U19" i="72"/>
  <c r="U18" i="72"/>
  <c r="U17" i="72"/>
  <c r="U16" i="72"/>
  <c r="U15" i="72"/>
  <c r="U14" i="72"/>
  <c r="U13" i="72"/>
  <c r="P42" i="72"/>
  <c r="P41" i="72"/>
  <c r="P40" i="72"/>
  <c r="P39" i="72"/>
  <c r="P38" i="72"/>
  <c r="P37" i="72"/>
  <c r="P36" i="72"/>
  <c r="P35" i="72"/>
  <c r="P34" i="72"/>
  <c r="P33" i="72"/>
  <c r="P32" i="72"/>
  <c r="P31" i="72"/>
  <c r="P30" i="72"/>
  <c r="P29" i="72"/>
  <c r="P28" i="72"/>
  <c r="P27" i="72"/>
  <c r="P26" i="72"/>
  <c r="P25" i="72"/>
  <c r="P24" i="72"/>
  <c r="P23" i="72"/>
  <c r="P22" i="72"/>
  <c r="P21" i="72"/>
  <c r="P20" i="72"/>
  <c r="P19" i="72"/>
  <c r="P18" i="72"/>
  <c r="P17" i="72"/>
  <c r="P16" i="72"/>
  <c r="P15" i="72"/>
  <c r="P14" i="72"/>
  <c r="P1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K42" i="72"/>
  <c r="K41" i="72"/>
  <c r="K40" i="72"/>
  <c r="K39" i="72"/>
  <c r="K38" i="72"/>
  <c r="K37" i="72"/>
  <c r="K36" i="72"/>
  <c r="K35" i="72"/>
  <c r="K34" i="72"/>
  <c r="K33" i="72"/>
  <c r="K32" i="72"/>
  <c r="K31" i="72"/>
  <c r="K30" i="72"/>
  <c r="K29" i="72"/>
  <c r="K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36" i="62"/>
  <c r="K37" i="62"/>
  <c r="K38" i="62"/>
  <c r="K39" i="62"/>
  <c r="K40" i="62"/>
  <c r="K41" i="62"/>
  <c r="K42" i="62"/>
  <c r="AZ14" i="72"/>
  <c r="AZ15" i="72"/>
  <c r="AZ16" i="72"/>
  <c r="AZ17" i="72"/>
  <c r="AZ18" i="72"/>
  <c r="AZ19" i="72"/>
  <c r="AZ20" i="72"/>
  <c r="AZ21" i="72"/>
  <c r="AZ22" i="72"/>
  <c r="AZ23" i="72"/>
  <c r="AZ24" i="72"/>
  <c r="AZ25" i="72"/>
  <c r="AZ26" i="72"/>
  <c r="AZ27" i="72"/>
  <c r="AZ28" i="72"/>
  <c r="AZ29" i="72"/>
  <c r="AZ30" i="72"/>
  <c r="AZ31" i="72"/>
  <c r="AZ32" i="72"/>
  <c r="AZ33" i="72"/>
  <c r="AZ34" i="72"/>
  <c r="AZ35" i="72"/>
  <c r="AZ36" i="72"/>
  <c r="AZ37" i="72"/>
  <c r="AZ38" i="72"/>
  <c r="AZ39" i="72"/>
  <c r="AZ40" i="72"/>
  <c r="AZ41" i="72"/>
  <c r="AZ42" i="72"/>
  <c r="AZ13" i="72"/>
  <c r="AY42" i="73" l="1"/>
  <c r="AY41" i="73"/>
  <c r="AY40" i="73"/>
  <c r="AY39" i="73"/>
  <c r="AY38" i="73"/>
  <c r="AY37" i="73"/>
  <c r="AY36" i="73"/>
  <c r="AY35" i="73"/>
  <c r="AY34" i="73"/>
  <c r="AY33" i="73"/>
  <c r="AY32" i="73"/>
  <c r="AY31" i="73"/>
  <c r="AY30" i="73"/>
  <c r="AY29" i="73"/>
  <c r="AY28" i="73"/>
  <c r="AY27" i="73"/>
  <c r="AY26" i="73"/>
  <c r="AY25" i="73"/>
  <c r="AY24" i="73"/>
  <c r="AY23" i="73"/>
  <c r="AY22" i="73"/>
  <c r="AY21" i="73"/>
  <c r="AY20" i="73"/>
  <c r="AY19" i="73"/>
  <c r="AY18" i="73"/>
  <c r="AY17" i="73"/>
  <c r="AY16" i="73"/>
  <c r="AY15" i="73"/>
  <c r="AY14" i="73"/>
  <c r="AY13" i="73"/>
  <c r="AT42" i="73"/>
  <c r="AT41" i="73"/>
  <c r="AT40" i="73"/>
  <c r="AT39" i="73"/>
  <c r="AT38" i="73"/>
  <c r="AT37" i="73"/>
  <c r="AT36" i="73"/>
  <c r="AT35" i="73"/>
  <c r="AT34" i="73"/>
  <c r="AT33" i="73"/>
  <c r="AT32" i="73"/>
  <c r="AT31" i="73"/>
  <c r="AT30" i="73"/>
  <c r="AT29" i="73"/>
  <c r="AT28" i="73"/>
  <c r="AT27" i="73"/>
  <c r="AT26" i="73"/>
  <c r="AT25" i="73"/>
  <c r="AT24" i="73"/>
  <c r="AT23" i="73"/>
  <c r="AT22" i="73"/>
  <c r="AT21" i="73"/>
  <c r="AT20" i="73"/>
  <c r="AT19" i="73"/>
  <c r="AT18" i="73"/>
  <c r="AT17" i="73"/>
  <c r="AT16" i="73"/>
  <c r="AT15" i="73"/>
  <c r="AT14" i="73"/>
  <c r="AT13" i="73"/>
  <c r="AO42" i="73"/>
  <c r="AO41" i="73"/>
  <c r="AO40" i="73"/>
  <c r="AO39" i="73"/>
  <c r="AO38" i="73"/>
  <c r="AO37" i="73"/>
  <c r="AO36" i="73"/>
  <c r="AO35" i="73"/>
  <c r="AO34" i="73"/>
  <c r="AO33" i="73"/>
  <c r="AO32" i="73"/>
  <c r="AO31" i="73"/>
  <c r="AO30" i="73"/>
  <c r="AO29" i="73"/>
  <c r="AO28" i="73"/>
  <c r="AO27" i="73"/>
  <c r="AO26" i="73"/>
  <c r="AO25" i="73"/>
  <c r="AO24" i="73"/>
  <c r="AO23" i="73"/>
  <c r="AO22" i="73"/>
  <c r="AO21" i="73"/>
  <c r="AO20" i="73"/>
  <c r="AO19" i="73"/>
  <c r="AO18" i="73"/>
  <c r="AO17" i="73"/>
  <c r="AO16" i="73"/>
  <c r="AO15" i="73"/>
  <c r="AO13" i="73"/>
  <c r="AJ42" i="73"/>
  <c r="AJ41" i="73"/>
  <c r="AJ40" i="73"/>
  <c r="AJ39" i="73"/>
  <c r="AJ38" i="73"/>
  <c r="AJ37" i="73"/>
  <c r="AJ36" i="73"/>
  <c r="AJ35" i="73"/>
  <c r="AJ34" i="73"/>
  <c r="AJ33" i="73"/>
  <c r="AJ32" i="73"/>
  <c r="AJ31" i="73"/>
  <c r="AJ30" i="73"/>
  <c r="AJ29" i="73"/>
  <c r="AJ28" i="73"/>
  <c r="AJ27" i="73"/>
  <c r="AJ26" i="73"/>
  <c r="AJ25" i="73"/>
  <c r="AJ24" i="73"/>
  <c r="AJ23" i="73"/>
  <c r="AJ22" i="73"/>
  <c r="AJ21" i="73"/>
  <c r="AJ20" i="73"/>
  <c r="AJ19" i="73"/>
  <c r="AJ18" i="73"/>
  <c r="AJ17" i="73"/>
  <c r="AJ16" i="73"/>
  <c r="AJ15" i="73"/>
  <c r="AJ14" i="73"/>
  <c r="AJ13" i="73"/>
  <c r="AE42" i="73"/>
  <c r="AE41" i="73"/>
  <c r="AE40" i="73"/>
  <c r="AE39" i="73"/>
  <c r="AE38" i="73"/>
  <c r="AE37" i="73"/>
  <c r="AE36" i="73"/>
  <c r="AE35" i="73"/>
  <c r="AE34" i="73"/>
  <c r="AE33" i="73"/>
  <c r="AE32" i="73"/>
  <c r="AE31" i="73"/>
  <c r="AE30" i="73"/>
  <c r="AE29" i="73"/>
  <c r="AE28" i="73"/>
  <c r="AE27" i="73"/>
  <c r="AE26" i="73"/>
  <c r="AE25" i="73"/>
  <c r="AE24" i="73"/>
  <c r="AE23" i="73"/>
  <c r="AE22" i="73"/>
  <c r="AE21" i="73"/>
  <c r="AE20" i="73"/>
  <c r="AE19" i="73"/>
  <c r="AE18" i="73"/>
  <c r="AE17" i="73"/>
  <c r="AE16" i="73"/>
  <c r="AE15" i="73"/>
  <c r="AE14" i="73"/>
  <c r="AE13" i="73"/>
  <c r="Z42" i="73"/>
  <c r="Z41" i="73"/>
  <c r="Z40" i="73"/>
  <c r="Z39" i="73"/>
  <c r="Z38" i="73"/>
  <c r="Z37" i="73"/>
  <c r="Z36" i="73"/>
  <c r="Z35" i="73"/>
  <c r="Z34" i="73"/>
  <c r="Z33" i="73"/>
  <c r="Z32" i="73"/>
  <c r="Z31" i="73"/>
  <c r="Z30" i="73"/>
  <c r="Z29" i="73"/>
  <c r="Z28" i="73"/>
  <c r="Z27" i="73"/>
  <c r="Z26" i="73"/>
  <c r="Z25" i="73"/>
  <c r="Z24" i="73"/>
  <c r="Z23" i="73"/>
  <c r="Z22" i="73"/>
  <c r="Z21" i="73"/>
  <c r="Z20" i="73"/>
  <c r="Z19" i="73"/>
  <c r="Z18" i="73"/>
  <c r="Z17" i="73"/>
  <c r="Z16" i="73"/>
  <c r="Z15" i="73"/>
  <c r="Z14" i="73"/>
  <c r="Z13" i="73"/>
  <c r="U42" i="73"/>
  <c r="U41" i="73"/>
  <c r="U40" i="73"/>
  <c r="U39" i="73"/>
  <c r="U38" i="73"/>
  <c r="U37" i="73"/>
  <c r="U36" i="73"/>
  <c r="U35" i="73"/>
  <c r="U34" i="73"/>
  <c r="U33" i="73"/>
  <c r="U32" i="73"/>
  <c r="U31" i="73"/>
  <c r="U30" i="73"/>
  <c r="U29" i="73"/>
  <c r="U28" i="73"/>
  <c r="U27" i="73"/>
  <c r="U26" i="73"/>
  <c r="U25" i="73"/>
  <c r="U24" i="73"/>
  <c r="U23" i="73"/>
  <c r="U22" i="73"/>
  <c r="U21" i="73"/>
  <c r="U20" i="73"/>
  <c r="U19" i="73"/>
  <c r="U18" i="73"/>
  <c r="U17" i="73"/>
  <c r="U16" i="73"/>
  <c r="U15" i="73"/>
  <c r="U14" i="73"/>
  <c r="U13" i="73"/>
  <c r="P42" i="73"/>
  <c r="P41" i="73"/>
  <c r="P40" i="73"/>
  <c r="P39" i="73"/>
  <c r="P38" i="73"/>
  <c r="P37" i="73"/>
  <c r="P36" i="73"/>
  <c r="P34" i="73"/>
  <c r="P33" i="73"/>
  <c r="P32" i="73"/>
  <c r="P31" i="73"/>
  <c r="P30" i="73"/>
  <c r="P29" i="73"/>
  <c r="P28" i="73"/>
  <c r="P27" i="73"/>
  <c r="P26" i="73"/>
  <c r="P25" i="73"/>
  <c r="P24" i="73"/>
  <c r="P23" i="73"/>
  <c r="P22" i="73"/>
  <c r="P21" i="73"/>
  <c r="P20" i="73"/>
  <c r="P19" i="73"/>
  <c r="P18" i="73"/>
  <c r="P17" i="73"/>
  <c r="P16" i="73"/>
  <c r="P15" i="73"/>
  <c r="P14" i="73"/>
  <c r="P13" i="73"/>
  <c r="K42" i="73"/>
  <c r="K41" i="73"/>
  <c r="K40" i="73"/>
  <c r="K39" i="73"/>
  <c r="K38" i="73"/>
  <c r="K37" i="73"/>
  <c r="K36" i="73"/>
  <c r="K35" i="73"/>
  <c r="K34" i="73"/>
  <c r="K33" i="73"/>
  <c r="K32" i="73"/>
  <c r="K31" i="73"/>
  <c r="K30" i="73"/>
  <c r="K29" i="73"/>
  <c r="K28" i="73"/>
  <c r="K27" i="73"/>
  <c r="K26" i="73"/>
  <c r="K25" i="73"/>
  <c r="K24" i="73"/>
  <c r="K23" i="73"/>
  <c r="K22" i="73"/>
  <c r="K21" i="73"/>
  <c r="K20" i="73"/>
  <c r="K19" i="73"/>
  <c r="K18" i="73"/>
  <c r="K17" i="73"/>
  <c r="K16" i="73"/>
  <c r="K15" i="73"/>
  <c r="K14" i="73"/>
  <c r="K13" i="73"/>
  <c r="BR26" i="73"/>
  <c r="BU42" i="73"/>
  <c r="BR42" i="73"/>
  <c r="BO42" i="73"/>
  <c r="BI41" i="73"/>
  <c r="BF41" i="73"/>
  <c r="BF39" i="73"/>
  <c r="BF38" i="73"/>
  <c r="BF35" i="73"/>
  <c r="BF31" i="73"/>
  <c r="BF29" i="73"/>
  <c r="BF27" i="73"/>
  <c r="BF15" i="73"/>
  <c r="BF14" i="73"/>
  <c r="BF13" i="73"/>
  <c r="BC42" i="73"/>
  <c r="F42" i="73" s="1"/>
  <c r="BC41" i="73"/>
  <c r="BC40" i="73"/>
  <c r="BC39" i="73"/>
  <c r="BC38" i="73"/>
  <c r="F38" i="73" s="1"/>
  <c r="BC37" i="73"/>
  <c r="BC36" i="73"/>
  <c r="BC35" i="73"/>
  <c r="BC34" i="73"/>
  <c r="F34" i="73" s="1"/>
  <c r="BC33" i="73"/>
  <c r="BC32" i="73"/>
  <c r="BC27" i="73"/>
  <c r="BC26" i="73"/>
  <c r="BC24" i="73"/>
  <c r="BC23" i="73"/>
  <c r="F23" i="73" s="1"/>
  <c r="BC19" i="73"/>
  <c r="BC18" i="73"/>
  <c r="BC17" i="73"/>
  <c r="BC16" i="73"/>
  <c r="F16" i="73" s="1"/>
  <c r="BC15" i="73"/>
  <c r="BC14" i="73"/>
  <c r="BC13" i="73"/>
  <c r="F13" i="73" s="1"/>
  <c r="F41" i="73"/>
  <c r="F40" i="73"/>
  <c r="F39" i="73"/>
  <c r="F37" i="73"/>
  <c r="F36" i="73"/>
  <c r="F35" i="73"/>
  <c r="F33" i="73"/>
  <c r="F32" i="73"/>
  <c r="F31" i="73"/>
  <c r="F30" i="73"/>
  <c r="F29" i="73"/>
  <c r="F28" i="73"/>
  <c r="F27" i="73"/>
  <c r="F26" i="73"/>
  <c r="F25" i="73"/>
  <c r="F24" i="73"/>
  <c r="F22" i="73"/>
  <c r="F21" i="73"/>
  <c r="F20" i="73"/>
  <c r="F19" i="73"/>
  <c r="F18" i="73"/>
  <c r="F17" i="73"/>
  <c r="F15" i="73"/>
  <c r="F14" i="73"/>
  <c r="A7" i="72"/>
  <c r="A7" i="73"/>
  <c r="AZ14" i="73"/>
  <c r="AZ15" i="73"/>
  <c r="AZ16" i="73"/>
  <c r="AZ17" i="73"/>
  <c r="AZ18" i="73"/>
  <c r="AZ19" i="73"/>
  <c r="AZ20" i="73"/>
  <c r="AZ21" i="73"/>
  <c r="AZ22" i="73"/>
  <c r="AZ23" i="73"/>
  <c r="AZ24" i="73"/>
  <c r="AZ25" i="73"/>
  <c r="AZ26" i="73"/>
  <c r="AZ27" i="73"/>
  <c r="AZ28" i="73"/>
  <c r="AZ29" i="73"/>
  <c r="AZ30" i="73"/>
  <c r="AZ31" i="73"/>
  <c r="AZ32" i="73"/>
  <c r="AZ33" i="73"/>
  <c r="AZ34" i="73"/>
  <c r="AZ35" i="73"/>
  <c r="AZ36" i="73"/>
  <c r="AZ37" i="73"/>
  <c r="AZ38" i="73"/>
  <c r="AZ39" i="73"/>
  <c r="AZ40" i="73"/>
  <c r="AZ41" i="73"/>
  <c r="AZ42" i="73"/>
  <c r="AZ13" i="73"/>
  <c r="AY42" i="62" l="1"/>
  <c r="AY40" i="62"/>
  <c r="AY39" i="62"/>
  <c r="AY38" i="62"/>
  <c r="AY37" i="62"/>
  <c r="AY36" i="62"/>
  <c r="AY35" i="62"/>
  <c r="AY34" i="62"/>
  <c r="AY33" i="62"/>
  <c r="AY32" i="62"/>
  <c r="AY31" i="62"/>
  <c r="AY30" i="62"/>
  <c r="AY29" i="62"/>
  <c r="AY28" i="62"/>
  <c r="AY27" i="62"/>
  <c r="AY26" i="62"/>
  <c r="AY25" i="62"/>
  <c r="AY24" i="62"/>
  <c r="AY23" i="62"/>
  <c r="AY22" i="62"/>
  <c r="AY21" i="62"/>
  <c r="AY20" i="62"/>
  <c r="AY19" i="62"/>
  <c r="AY18" i="62"/>
  <c r="AY17" i="62"/>
  <c r="AY16" i="62"/>
  <c r="AY15" i="62"/>
  <c r="AY14" i="62"/>
  <c r="AY13" i="62"/>
  <c r="AT42" i="62"/>
  <c r="AT41" i="62"/>
  <c r="AT40" i="62"/>
  <c r="AT39" i="62"/>
  <c r="AT38" i="62"/>
  <c r="AT37" i="62"/>
  <c r="AT36" i="62"/>
  <c r="AT35" i="62"/>
  <c r="AT34" i="62"/>
  <c r="AT33" i="62"/>
  <c r="AT32" i="62"/>
  <c r="AT31" i="62"/>
  <c r="AT30" i="62"/>
  <c r="AT29" i="62"/>
  <c r="AT28" i="62"/>
  <c r="AT27" i="62"/>
  <c r="AT26" i="62"/>
  <c r="AT25" i="62"/>
  <c r="AT24" i="62"/>
  <c r="AT23" i="62"/>
  <c r="AT22" i="62"/>
  <c r="AT21" i="62"/>
  <c r="AT20" i="62"/>
  <c r="AT19" i="62"/>
  <c r="AT18" i="62"/>
  <c r="AT17" i="62"/>
  <c r="AT16" i="62"/>
  <c r="AT15" i="62"/>
  <c r="AT14" i="62"/>
  <c r="AT13" i="62"/>
  <c r="AO42" i="62"/>
  <c r="AO41" i="62"/>
  <c r="AO40" i="62"/>
  <c r="AO39" i="62"/>
  <c r="AO38" i="62"/>
  <c r="AO37" i="62"/>
  <c r="AO36" i="62"/>
  <c r="AO35" i="62"/>
  <c r="AO34" i="62"/>
  <c r="AO33" i="62"/>
  <c r="AO32" i="62"/>
  <c r="AO31" i="62"/>
  <c r="AO30" i="62"/>
  <c r="AO29" i="62"/>
  <c r="AO28" i="62"/>
  <c r="AO27" i="62"/>
  <c r="AO26" i="62"/>
  <c r="AO25" i="62"/>
  <c r="AO24" i="62"/>
  <c r="AO23" i="62"/>
  <c r="AO22" i="62"/>
  <c r="AO21" i="62"/>
  <c r="AO20" i="62"/>
  <c r="AO19" i="62"/>
  <c r="AO18" i="62"/>
  <c r="AO17" i="62"/>
  <c r="AO16" i="62"/>
  <c r="AO15" i="62"/>
  <c r="AO14" i="62"/>
  <c r="AO13" i="62"/>
  <c r="AJ42" i="62"/>
  <c r="AJ41" i="62"/>
  <c r="AJ40" i="62"/>
  <c r="AJ39" i="62"/>
  <c r="AJ38" i="62"/>
  <c r="AJ37" i="62"/>
  <c r="AJ36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23" i="62"/>
  <c r="AJ22" i="62"/>
  <c r="AJ21" i="62"/>
  <c r="AJ20" i="62"/>
  <c r="AJ19" i="62"/>
  <c r="AJ18" i="62"/>
  <c r="AJ17" i="62"/>
  <c r="AJ16" i="62"/>
  <c r="AJ15" i="62"/>
  <c r="AJ14" i="62"/>
  <c r="AJ13" i="62"/>
  <c r="AE42" i="62"/>
  <c r="AE41" i="62"/>
  <c r="AE40" i="62"/>
  <c r="AE39" i="62"/>
  <c r="AE38" i="62"/>
  <c r="AE37" i="62"/>
  <c r="AE36" i="62"/>
  <c r="AE35" i="62"/>
  <c r="AE34" i="62"/>
  <c r="AE33" i="62"/>
  <c r="AE32" i="62"/>
  <c r="AE31" i="62"/>
  <c r="AE30" i="62"/>
  <c r="AE29" i="62"/>
  <c r="AE28" i="62"/>
  <c r="AE27" i="62"/>
  <c r="AE26" i="62"/>
  <c r="AE25" i="62"/>
  <c r="AE24" i="62"/>
  <c r="AE23" i="62"/>
  <c r="AE22" i="62"/>
  <c r="AE21" i="62"/>
  <c r="AE20" i="62"/>
  <c r="AE19" i="62"/>
  <c r="AE18" i="62"/>
  <c r="AE17" i="62"/>
  <c r="AE16" i="62"/>
  <c r="AE15" i="62"/>
  <c r="AE14" i="62"/>
  <c r="AE13" i="62"/>
  <c r="Z42" i="62"/>
  <c r="Z41" i="62"/>
  <c r="Z40" i="62"/>
  <c r="Z39" i="62"/>
  <c r="Z38" i="62"/>
  <c r="Z37" i="62"/>
  <c r="Z36" i="62"/>
  <c r="Z35" i="62"/>
  <c r="Z34" i="62"/>
  <c r="Z33" i="62"/>
  <c r="Z32" i="62"/>
  <c r="Z31" i="62"/>
  <c r="Z30" i="62"/>
  <c r="Z29" i="62"/>
  <c r="Z28" i="62"/>
  <c r="Z27" i="62"/>
  <c r="Z26" i="62"/>
  <c r="Z25" i="62"/>
  <c r="Z24" i="62"/>
  <c r="Z23" i="62"/>
  <c r="Z22" i="62"/>
  <c r="Z21" i="62"/>
  <c r="Z20" i="62"/>
  <c r="Z19" i="62"/>
  <c r="Z18" i="62"/>
  <c r="Z17" i="62"/>
  <c r="Z16" i="62"/>
  <c r="Z15" i="62"/>
  <c r="Z14" i="62"/>
  <c r="Z13" i="62"/>
  <c r="U42" i="62"/>
  <c r="U41" i="62"/>
  <c r="U40" i="62"/>
  <c r="U39" i="62"/>
  <c r="U38" i="62"/>
  <c r="U37" i="62"/>
  <c r="U36" i="62"/>
  <c r="U35" i="62"/>
  <c r="U34" i="62"/>
  <c r="U33" i="62"/>
  <c r="U32" i="62"/>
  <c r="U31" i="62"/>
  <c r="U30" i="62"/>
  <c r="U29" i="62"/>
  <c r="U28" i="62"/>
  <c r="U27" i="62"/>
  <c r="U26" i="62"/>
  <c r="U25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P42" i="62"/>
  <c r="P41" i="62"/>
  <c r="P40" i="62"/>
  <c r="P39" i="62"/>
  <c r="P38" i="62"/>
  <c r="P37" i="62"/>
  <c r="P36" i="62"/>
  <c r="P35" i="62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F42" i="62"/>
  <c r="F41" i="62"/>
  <c r="F40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I86" i="25" l="1"/>
  <c r="I85" i="25"/>
  <c r="I84" i="25"/>
  <c r="I83" i="25"/>
  <c r="I82" i="25"/>
  <c r="I81" i="25"/>
  <c r="I80" i="25"/>
  <c r="I79" i="25"/>
  <c r="I78" i="25"/>
  <c r="I67" i="25"/>
  <c r="I66" i="25"/>
  <c r="I65" i="25"/>
  <c r="I64" i="25"/>
  <c r="I63" i="25"/>
  <c r="I62" i="25"/>
  <c r="I61" i="25"/>
  <c r="I60" i="25"/>
  <c r="I59" i="25"/>
  <c r="I68" i="25"/>
  <c r="I77" i="25"/>
  <c r="I76" i="25"/>
  <c r="I75" i="25"/>
  <c r="I74" i="25"/>
  <c r="I73" i="25"/>
  <c r="I72" i="25"/>
  <c r="I71" i="25"/>
  <c r="I70" i="25"/>
  <c r="I69" i="25"/>
  <c r="I55" i="25"/>
  <c r="I54" i="25"/>
  <c r="I53" i="25"/>
  <c r="I52" i="25"/>
  <c r="K73" i="25" l="1"/>
  <c r="J73" i="25"/>
  <c r="K79" i="25"/>
  <c r="J79" i="25"/>
  <c r="K53" i="25"/>
  <c r="J53" i="25"/>
  <c r="K70" i="25"/>
  <c r="J70" i="25"/>
  <c r="K74" i="25"/>
  <c r="J74" i="25"/>
  <c r="K68" i="25"/>
  <c r="J68" i="25"/>
  <c r="K62" i="25"/>
  <c r="J62" i="25"/>
  <c r="K66" i="25"/>
  <c r="J66" i="25"/>
  <c r="K80" i="25"/>
  <c r="J80" i="25"/>
  <c r="K84" i="25"/>
  <c r="J84" i="25"/>
  <c r="K69" i="25"/>
  <c r="J69" i="25"/>
  <c r="K61" i="25"/>
  <c r="J61" i="25"/>
  <c r="K83" i="25"/>
  <c r="J83" i="25"/>
  <c r="K71" i="25"/>
  <c r="J71" i="25"/>
  <c r="K75" i="25"/>
  <c r="J75" i="25"/>
  <c r="K59" i="25"/>
  <c r="J59" i="25"/>
  <c r="K63" i="25"/>
  <c r="J63" i="25"/>
  <c r="K67" i="25"/>
  <c r="J67" i="25"/>
  <c r="K81" i="25"/>
  <c r="J81" i="25"/>
  <c r="K85" i="25"/>
  <c r="J85" i="25"/>
  <c r="K52" i="25"/>
  <c r="J52" i="25"/>
  <c r="K77" i="25"/>
  <c r="J77" i="25"/>
  <c r="K65" i="25"/>
  <c r="J65" i="25"/>
  <c r="J54" i="25"/>
  <c r="K55" i="25"/>
  <c r="J55" i="25"/>
  <c r="K72" i="25"/>
  <c r="J72" i="25"/>
  <c r="K76" i="25"/>
  <c r="J76" i="25"/>
  <c r="K60" i="25"/>
  <c r="J60" i="25"/>
  <c r="K64" i="25"/>
  <c r="J64" i="25"/>
  <c r="K78" i="25"/>
  <c r="J78" i="25"/>
  <c r="K82" i="25"/>
  <c r="J82" i="25"/>
  <c r="K86" i="25"/>
  <c r="J86" i="25"/>
  <c r="K54" i="25"/>
  <c r="L54" i="25" l="1"/>
  <c r="L86" i="25"/>
  <c r="L82" i="25"/>
  <c r="L78" i="25"/>
  <c r="L64" i="25"/>
  <c r="L60" i="25"/>
  <c r="L76" i="25"/>
  <c r="L72" i="25"/>
  <c r="L55" i="25"/>
  <c r="L65" i="25"/>
  <c r="L77" i="25"/>
  <c r="L52" i="25"/>
  <c r="L85" i="25"/>
  <c r="L81" i="25"/>
  <c r="L67" i="25"/>
  <c r="L63" i="25"/>
  <c r="L59" i="25"/>
  <c r="L75" i="25"/>
  <c r="L71" i="25"/>
  <c r="L83" i="25"/>
  <c r="L61" i="25"/>
  <c r="L69" i="25"/>
  <c r="L84" i="25"/>
  <c r="L80" i="25"/>
  <c r="L66" i="25"/>
  <c r="L62" i="25"/>
  <c r="L68" i="25"/>
  <c r="L74" i="25"/>
  <c r="L70" i="25"/>
  <c r="L53" i="25"/>
  <c r="L79" i="25"/>
  <c r="L73" i="25"/>
  <c r="I58" i="25"/>
  <c r="I57" i="25"/>
  <c r="I56" i="25"/>
  <c r="I51" i="25"/>
  <c r="I50" i="25"/>
  <c r="I49" i="25"/>
  <c r="I44" i="25"/>
  <c r="I41" i="25"/>
  <c r="I40" i="25"/>
  <c r="I39" i="25"/>
  <c r="I47" i="25"/>
  <c r="I46" i="25"/>
  <c r="I34" i="25"/>
  <c r="I29" i="25"/>
  <c r="C64" i="11"/>
  <c r="C63" i="11"/>
  <c r="K49" i="25" l="1"/>
  <c r="J49" i="25"/>
  <c r="K50" i="25"/>
  <c r="J50" i="25"/>
  <c r="K58" i="25"/>
  <c r="J58" i="25"/>
  <c r="K57" i="25"/>
  <c r="J57" i="25"/>
  <c r="K51" i="25"/>
  <c r="J51" i="25"/>
  <c r="K56" i="25"/>
  <c r="J56" i="25"/>
  <c r="J41" i="25"/>
  <c r="K44" i="25"/>
  <c r="J44" i="25"/>
  <c r="J39" i="25"/>
  <c r="K46" i="25"/>
  <c r="J46" i="25"/>
  <c r="K47" i="25"/>
  <c r="J47" i="25"/>
  <c r="K29" i="25"/>
  <c r="J29" i="25"/>
  <c r="K34" i="25"/>
  <c r="J34" i="25"/>
  <c r="J40" i="25"/>
  <c r="K40" i="25"/>
  <c r="K39" i="25"/>
  <c r="K41" i="25"/>
  <c r="L57" i="25" l="1"/>
  <c r="L56" i="25"/>
  <c r="L51" i="25"/>
  <c r="L58" i="25"/>
  <c r="L50" i="25"/>
  <c r="L49" i="25"/>
  <c r="L44" i="25"/>
  <c r="L39" i="25"/>
  <c r="L34" i="25"/>
  <c r="L29" i="25"/>
  <c r="L47" i="25"/>
  <c r="L46" i="25"/>
  <c r="L40" i="25"/>
  <c r="L41" i="25"/>
  <c r="M56" i="11"/>
  <c r="N56" i="11" s="1"/>
  <c r="M55" i="11"/>
  <c r="N55" i="11" s="1"/>
  <c r="M54" i="11"/>
  <c r="N54" i="11" s="1"/>
  <c r="M53" i="11"/>
  <c r="N53" i="11" s="1"/>
  <c r="M52" i="11"/>
  <c r="N52" i="11" s="1"/>
  <c r="M51" i="11"/>
  <c r="N51" i="11" s="1"/>
  <c r="M50" i="11"/>
  <c r="N50" i="11" s="1"/>
  <c r="M49" i="11"/>
  <c r="N49" i="11" s="1"/>
  <c r="M48" i="11"/>
  <c r="N48" i="11" s="1"/>
  <c r="M47" i="11"/>
  <c r="N47" i="11" s="1"/>
  <c r="A7" i="11"/>
  <c r="M45" i="11"/>
  <c r="N45" i="11" s="1"/>
  <c r="M44" i="11"/>
  <c r="N44" i="11" s="1"/>
  <c r="M43" i="11"/>
  <c r="N43" i="11" s="1"/>
  <c r="M42" i="11"/>
  <c r="N42" i="11" s="1"/>
  <c r="M41" i="11"/>
  <c r="N41" i="11" s="1"/>
  <c r="M40" i="11"/>
  <c r="N40" i="11" s="1"/>
  <c r="M39" i="11"/>
  <c r="N39" i="11" s="1"/>
  <c r="M38" i="11"/>
  <c r="N38" i="11" s="1"/>
  <c r="M37" i="11"/>
  <c r="N37" i="11" s="1"/>
  <c r="M36" i="11"/>
  <c r="N36" i="11" s="1"/>
  <c r="M35" i="11"/>
  <c r="N35" i="11" s="1"/>
  <c r="M34" i="11"/>
  <c r="N34" i="11" s="1"/>
  <c r="M33" i="11"/>
  <c r="N33" i="11" s="1"/>
  <c r="M31" i="11"/>
  <c r="N31" i="11" s="1"/>
  <c r="M30" i="11"/>
  <c r="N30" i="11" s="1"/>
  <c r="M29" i="11"/>
  <c r="N29" i="11" s="1"/>
  <c r="M28" i="11"/>
  <c r="N28" i="11" s="1"/>
  <c r="M27" i="11"/>
  <c r="N27" i="11" s="1"/>
  <c r="M26" i="11"/>
  <c r="N26" i="11" s="1"/>
  <c r="M25" i="11"/>
  <c r="N25" i="11" s="1"/>
  <c r="M24" i="11"/>
  <c r="N24" i="11" s="1"/>
  <c r="M23" i="11"/>
  <c r="N23" i="11" s="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5" i="11"/>
  <c r="N15" i="11" s="1"/>
  <c r="M14" i="11"/>
  <c r="N14" i="11" s="1"/>
  <c r="M16" i="11"/>
  <c r="N16" i="11" s="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I45" i="25"/>
  <c r="I43" i="25"/>
  <c r="I42" i="25"/>
  <c r="I38" i="25"/>
  <c r="I37" i="25"/>
  <c r="I36" i="25"/>
  <c r="I35" i="25"/>
  <c r="I33" i="25"/>
  <c r="I32" i="25"/>
  <c r="I31" i="25"/>
  <c r="I27" i="25"/>
  <c r="I26" i="25"/>
  <c r="I24" i="25"/>
  <c r="I23" i="25"/>
  <c r="I21" i="25"/>
  <c r="I20" i="25"/>
  <c r="I19" i="25"/>
  <c r="I18" i="25"/>
  <c r="I17" i="25"/>
  <c r="I16" i="25"/>
  <c r="I15" i="25"/>
  <c r="K38" i="25" l="1"/>
  <c r="J38" i="25"/>
  <c r="K42" i="25"/>
  <c r="J42" i="25"/>
  <c r="K31" i="25"/>
  <c r="J31" i="25"/>
  <c r="K43" i="25"/>
  <c r="J43" i="25"/>
  <c r="K33" i="25"/>
  <c r="J33" i="25"/>
  <c r="J35" i="25"/>
  <c r="K36" i="25"/>
  <c r="J36" i="25"/>
  <c r="K32" i="25"/>
  <c r="J32" i="25"/>
  <c r="K37" i="25"/>
  <c r="J37" i="25"/>
  <c r="K45" i="25"/>
  <c r="J45" i="25"/>
  <c r="K27" i="25"/>
  <c r="J27" i="25"/>
  <c r="K26" i="25"/>
  <c r="J26" i="25"/>
  <c r="K16" i="25"/>
  <c r="J16" i="25"/>
  <c r="K20" i="25"/>
  <c r="J20" i="25"/>
  <c r="K17" i="25"/>
  <c r="J17" i="25"/>
  <c r="K21" i="25"/>
  <c r="J21" i="25"/>
  <c r="K18" i="25"/>
  <c r="J18" i="25"/>
  <c r="K23" i="25"/>
  <c r="J23" i="25"/>
  <c r="K15" i="25"/>
  <c r="J15" i="25"/>
  <c r="K19" i="25"/>
  <c r="J19" i="25"/>
  <c r="K24" i="25"/>
  <c r="J24" i="25"/>
  <c r="K51" i="11"/>
  <c r="L51" i="11" s="1"/>
  <c r="K35" i="25"/>
  <c r="K49" i="11"/>
  <c r="L49" i="11" s="1"/>
  <c r="K47" i="11"/>
  <c r="L47" i="11" s="1"/>
  <c r="K55" i="11"/>
  <c r="L55" i="11" s="1"/>
  <c r="K53" i="11"/>
  <c r="L53" i="11" s="1"/>
  <c r="K48" i="11"/>
  <c r="L48" i="11" s="1"/>
  <c r="K50" i="11"/>
  <c r="L50" i="11" s="1"/>
  <c r="K52" i="11"/>
  <c r="L52" i="11" s="1"/>
  <c r="K54" i="11"/>
  <c r="L54" i="11" s="1"/>
  <c r="K56" i="11"/>
  <c r="L56" i="11" s="1"/>
  <c r="K14" i="11"/>
  <c r="L14" i="11" s="1"/>
  <c r="K15" i="11"/>
  <c r="L15" i="11" s="1"/>
  <c r="K17" i="11"/>
  <c r="L17" i="11" s="1"/>
  <c r="K18" i="11"/>
  <c r="L18" i="11" s="1"/>
  <c r="K19" i="11"/>
  <c r="L19" i="11" s="1"/>
  <c r="K20" i="11"/>
  <c r="L20" i="11" s="1"/>
  <c r="K21" i="11"/>
  <c r="L21" i="11" s="1"/>
  <c r="K22" i="11"/>
  <c r="L22" i="11" s="1"/>
  <c r="K23" i="11"/>
  <c r="L23" i="11" s="1"/>
  <c r="K24" i="11"/>
  <c r="L24" i="11" s="1"/>
  <c r="K25" i="11"/>
  <c r="L25" i="11" s="1"/>
  <c r="K26" i="11"/>
  <c r="L26" i="11" s="1"/>
  <c r="K27" i="11"/>
  <c r="L27" i="11" s="1"/>
  <c r="K28" i="11"/>
  <c r="L28" i="11" s="1"/>
  <c r="K29" i="11"/>
  <c r="L29" i="11" s="1"/>
  <c r="K30" i="11"/>
  <c r="L30" i="11" s="1"/>
  <c r="K31" i="11"/>
  <c r="L31" i="11" s="1"/>
  <c r="K33" i="11"/>
  <c r="L33" i="11" s="1"/>
  <c r="K34" i="11"/>
  <c r="L34" i="11" s="1"/>
  <c r="K35" i="11"/>
  <c r="L35" i="11" s="1"/>
  <c r="K36" i="11"/>
  <c r="L36" i="11" s="1"/>
  <c r="K37" i="11"/>
  <c r="L37" i="11" s="1"/>
  <c r="K38" i="11"/>
  <c r="L38" i="11" s="1"/>
  <c r="K39" i="11"/>
  <c r="L39" i="11" s="1"/>
  <c r="K40" i="11"/>
  <c r="L40" i="11" s="1"/>
  <c r="K41" i="11"/>
  <c r="L41" i="11" s="1"/>
  <c r="K42" i="11"/>
  <c r="L42" i="11" s="1"/>
  <c r="K43" i="11"/>
  <c r="L43" i="11" s="1"/>
  <c r="K44" i="11"/>
  <c r="L44" i="11" s="1"/>
  <c r="K45" i="11"/>
  <c r="L45" i="11" s="1"/>
  <c r="K16" i="11"/>
  <c r="L16" i="11" s="1"/>
  <c r="L45" i="25" l="1"/>
  <c r="L37" i="25"/>
  <c r="L32" i="25"/>
  <c r="L36" i="25"/>
  <c r="L43" i="25"/>
  <c r="L31" i="25"/>
  <c r="L42" i="25"/>
  <c r="L35" i="25"/>
  <c r="L33" i="25"/>
  <c r="L38" i="25"/>
  <c r="L26" i="25"/>
  <c r="L27" i="25"/>
  <c r="L24" i="25"/>
  <c r="L19" i="25"/>
  <c r="L15" i="25"/>
  <c r="L23" i="25"/>
  <c r="L18" i="25"/>
  <c r="L21" i="25"/>
  <c r="L17" i="25"/>
  <c r="L20" i="25"/>
  <c r="L16" i="25"/>
  <c r="R14" i="11"/>
  <c r="S14" i="11" s="1"/>
  <c r="R17" i="11"/>
  <c r="R44" i="11"/>
  <c r="R30" i="11"/>
  <c r="R38" i="11"/>
  <c r="R40" i="11"/>
  <c r="R29" i="11"/>
  <c r="R23" i="11"/>
  <c r="R45" i="11"/>
  <c r="R16" i="11"/>
  <c r="R43" i="11"/>
  <c r="R35" i="11"/>
  <c r="R28" i="11"/>
  <c r="R20" i="11"/>
  <c r="R18" i="11"/>
  <c r="R41" i="11"/>
  <c r="R22" i="11"/>
  <c r="R31" i="11"/>
  <c r="R15" i="11"/>
  <c r="R39" i="11"/>
  <c r="R24" i="11"/>
  <c r="R34" i="11"/>
  <c r="R19" i="11"/>
  <c r="R36" i="11"/>
  <c r="R37" i="11"/>
  <c r="R25" i="11"/>
  <c r="R33" i="11"/>
  <c r="R42" i="11"/>
  <c r="R27" i="11"/>
  <c r="R21" i="11"/>
  <c r="R26" i="11"/>
  <c r="A7" i="25"/>
  <c r="K14" i="25"/>
  <c r="I47" i="11"/>
  <c r="I48" i="11"/>
  <c r="I49" i="11"/>
  <c r="I50" i="11"/>
  <c r="I51" i="11"/>
  <c r="I52" i="11"/>
  <c r="I53" i="11"/>
  <c r="I54" i="11"/>
  <c r="I55" i="11"/>
  <c r="I56" i="11"/>
  <c r="L14" i="25" l="1"/>
  <c r="S19" i="11"/>
  <c r="S18" i="11"/>
  <c r="S29" i="11"/>
  <c r="S44" i="11"/>
  <c r="S21" i="11"/>
  <c r="S25" i="11"/>
  <c r="S34" i="11"/>
  <c r="S31" i="11"/>
  <c r="S20" i="11"/>
  <c r="S16" i="11"/>
  <c r="S40" i="11"/>
  <c r="S17" i="11"/>
  <c r="S26" i="11"/>
  <c r="S15" i="11"/>
  <c r="S43" i="11"/>
  <c r="S27" i="11"/>
  <c r="S37" i="11"/>
  <c r="S24" i="11"/>
  <c r="S22" i="11"/>
  <c r="S28" i="11"/>
  <c r="S45" i="11"/>
  <c r="S38" i="11"/>
  <c r="S33" i="11"/>
  <c r="S42" i="11"/>
  <c r="S36" i="11"/>
  <c r="S39" i="11"/>
  <c r="S41" i="11"/>
  <c r="S35" i="11"/>
  <c r="S23" i="11"/>
  <c r="S30" i="11"/>
  <c r="N80" i="7"/>
  <c r="O80" i="7" s="1"/>
  <c r="N79" i="7"/>
  <c r="O79" i="7" s="1"/>
  <c r="N78" i="7"/>
  <c r="O78" i="7" s="1"/>
  <c r="N77" i="7"/>
  <c r="O77" i="7" s="1"/>
  <c r="N76" i="7"/>
  <c r="O76" i="7" s="1"/>
  <c r="N75" i="7"/>
  <c r="O75" i="7" s="1"/>
  <c r="N74" i="7"/>
  <c r="O74" i="7" s="1"/>
  <c r="N73" i="7"/>
  <c r="O73" i="7" s="1"/>
  <c r="N72" i="7"/>
  <c r="O72" i="7" s="1"/>
  <c r="N71" i="7"/>
  <c r="O71" i="7" s="1"/>
  <c r="N70" i="7"/>
  <c r="O70" i="7" s="1"/>
  <c r="N69" i="7"/>
  <c r="O69" i="7" s="1"/>
  <c r="N68" i="7"/>
  <c r="O68" i="7" s="1"/>
  <c r="N67" i="7"/>
  <c r="O67" i="7" s="1"/>
  <c r="N66" i="7"/>
  <c r="O66" i="7" s="1"/>
  <c r="N65" i="7"/>
  <c r="O65" i="7" s="1"/>
  <c r="N64" i="7"/>
  <c r="O64" i="7" s="1"/>
  <c r="N63" i="7"/>
  <c r="O63" i="7" s="1"/>
  <c r="N62" i="7"/>
  <c r="O62" i="7" s="1"/>
  <c r="N61" i="7"/>
  <c r="O61" i="7" s="1"/>
  <c r="N60" i="7"/>
  <c r="O60" i="7" s="1"/>
  <c r="N59" i="7"/>
  <c r="O59" i="7" s="1"/>
  <c r="N58" i="7"/>
  <c r="O58" i="7" s="1"/>
  <c r="N57" i="7"/>
  <c r="O57" i="7" s="1"/>
  <c r="N56" i="7"/>
  <c r="O56" i="7" s="1"/>
  <c r="N55" i="7"/>
  <c r="O55" i="7" s="1"/>
  <c r="N54" i="7"/>
  <c r="O54" i="7" s="1"/>
  <c r="N53" i="7"/>
  <c r="O53" i="7" s="1"/>
  <c r="N52" i="7"/>
  <c r="O52" i="7" s="1"/>
  <c r="N51" i="7"/>
  <c r="O51" i="7" s="1"/>
  <c r="N50" i="7"/>
  <c r="O50" i="7" s="1"/>
  <c r="N49" i="7"/>
  <c r="O49" i="7" s="1"/>
  <c r="N48" i="7"/>
  <c r="O48" i="7" s="1"/>
  <c r="N47" i="7"/>
  <c r="O47" i="7" s="1"/>
  <c r="N46" i="7"/>
  <c r="O46" i="7" s="1"/>
  <c r="N45" i="7"/>
  <c r="O45" i="7" s="1"/>
  <c r="N44" i="7"/>
  <c r="O44" i="7" s="1"/>
  <c r="N43" i="7"/>
  <c r="O43" i="7" s="1"/>
  <c r="N42" i="7"/>
  <c r="O42" i="7" s="1"/>
  <c r="N41" i="7"/>
  <c r="O41" i="7" s="1"/>
  <c r="N40" i="7"/>
  <c r="O40" i="7" s="1"/>
  <c r="N39" i="7"/>
  <c r="O39" i="7" s="1"/>
  <c r="N38" i="7"/>
  <c r="O38" i="7" s="1"/>
  <c r="N37" i="7"/>
  <c r="O37" i="7" s="1"/>
  <c r="N36" i="7"/>
  <c r="O36" i="7" s="1"/>
  <c r="N35" i="7"/>
  <c r="O35" i="7" s="1"/>
  <c r="N34" i="7"/>
  <c r="O34" i="7" s="1"/>
  <c r="N33" i="7"/>
  <c r="O33" i="7" s="1"/>
  <c r="N32" i="7"/>
  <c r="O32" i="7" s="1"/>
  <c r="N31" i="7"/>
  <c r="O31" i="7" s="1"/>
  <c r="N30" i="7"/>
  <c r="O30" i="7" s="1"/>
  <c r="N29" i="7"/>
  <c r="O29" i="7" s="1"/>
  <c r="N28" i="7"/>
  <c r="O28" i="7" s="1"/>
  <c r="N27" i="7"/>
  <c r="O27" i="7" s="1"/>
  <c r="N26" i="7"/>
  <c r="O26" i="7" s="1"/>
  <c r="N25" i="7"/>
  <c r="O25" i="7" s="1"/>
  <c r="N24" i="7"/>
  <c r="O24" i="7" s="1"/>
  <c r="N23" i="7"/>
  <c r="O23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A7" i="7"/>
  <c r="L13" i="7" l="1"/>
  <c r="M13" i="7" s="1"/>
  <c r="L14" i="7"/>
  <c r="M14" i="7" s="1"/>
  <c r="L15" i="7"/>
  <c r="M15" i="7" s="1"/>
  <c r="L16" i="7"/>
  <c r="M16" i="7" s="1"/>
  <c r="L17" i="7"/>
  <c r="M17" i="7" s="1"/>
  <c r="L18" i="7"/>
  <c r="M18" i="7" s="1"/>
  <c r="L19" i="7"/>
  <c r="M19" i="7" s="1"/>
  <c r="L20" i="7"/>
  <c r="M20" i="7" s="1"/>
  <c r="L21" i="7"/>
  <c r="M21" i="7" s="1"/>
  <c r="L22" i="7"/>
  <c r="M22" i="7" s="1"/>
  <c r="L23" i="7"/>
  <c r="M23" i="7" s="1"/>
  <c r="L24" i="7"/>
  <c r="M24" i="7" s="1"/>
  <c r="L25" i="7"/>
  <c r="M25" i="7" s="1"/>
  <c r="L26" i="7"/>
  <c r="M26" i="7" s="1"/>
  <c r="L27" i="7"/>
  <c r="M27" i="7" s="1"/>
  <c r="L28" i="7"/>
  <c r="M28" i="7" s="1"/>
  <c r="L29" i="7"/>
  <c r="M29" i="7" s="1"/>
  <c r="L30" i="7"/>
  <c r="M30" i="7" s="1"/>
  <c r="L31" i="7"/>
  <c r="M31" i="7" s="1"/>
  <c r="L32" i="7"/>
  <c r="M32" i="7" s="1"/>
  <c r="L33" i="7"/>
  <c r="M33" i="7" s="1"/>
  <c r="L34" i="7"/>
  <c r="M34" i="7" s="1"/>
  <c r="L35" i="7"/>
  <c r="M35" i="7" s="1"/>
  <c r="L36" i="7"/>
  <c r="M36" i="7" s="1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L54" i="7"/>
  <c r="M54" i="7" s="1"/>
  <c r="L55" i="7"/>
  <c r="M55" i="7" s="1"/>
  <c r="L56" i="7"/>
  <c r="M56" i="7" s="1"/>
  <c r="L57" i="7"/>
  <c r="M57" i="7" s="1"/>
  <c r="L58" i="7"/>
  <c r="M58" i="7" s="1"/>
  <c r="L59" i="7"/>
  <c r="M59" i="7" s="1"/>
  <c r="L60" i="7"/>
  <c r="M60" i="7" s="1"/>
  <c r="L61" i="7"/>
  <c r="M61" i="7" s="1"/>
  <c r="L62" i="7"/>
  <c r="M62" i="7" s="1"/>
  <c r="L63" i="7"/>
  <c r="M63" i="7" s="1"/>
  <c r="L64" i="7"/>
  <c r="M64" i="7" s="1"/>
  <c r="L65" i="7"/>
  <c r="M65" i="7" s="1"/>
  <c r="L66" i="7"/>
  <c r="M66" i="7" s="1"/>
  <c r="L67" i="7"/>
  <c r="M67" i="7" s="1"/>
  <c r="L68" i="7"/>
  <c r="M68" i="7" s="1"/>
  <c r="L69" i="7"/>
  <c r="M69" i="7" s="1"/>
  <c r="L70" i="7"/>
  <c r="M70" i="7" s="1"/>
  <c r="L71" i="7"/>
  <c r="M71" i="7" s="1"/>
  <c r="L72" i="7"/>
  <c r="M72" i="7" s="1"/>
  <c r="L73" i="7"/>
  <c r="M73" i="7" s="1"/>
  <c r="L74" i="7"/>
  <c r="M74" i="7" s="1"/>
  <c r="L75" i="7"/>
  <c r="M75" i="7" s="1"/>
  <c r="L76" i="7"/>
  <c r="M76" i="7" s="1"/>
  <c r="L77" i="7"/>
  <c r="M77" i="7" s="1"/>
  <c r="L78" i="7"/>
  <c r="M78" i="7" s="1"/>
  <c r="L79" i="7"/>
  <c r="M79" i="7" s="1"/>
  <c r="L80" i="7"/>
  <c r="M80" i="7" s="1"/>
  <c r="N13" i="58"/>
  <c r="N34" i="58"/>
  <c r="O34" i="58" s="1"/>
  <c r="N33" i="58"/>
  <c r="O33" i="58" s="1"/>
  <c r="N32" i="58"/>
  <c r="O32" i="58" s="1"/>
  <c r="N31" i="58"/>
  <c r="O31" i="58" s="1"/>
  <c r="N30" i="58"/>
  <c r="O30" i="58" s="1"/>
  <c r="N29" i="58"/>
  <c r="O29" i="58" s="1"/>
  <c r="N28" i="58"/>
  <c r="O28" i="58" s="1"/>
  <c r="N27" i="58"/>
  <c r="O27" i="58" s="1"/>
  <c r="L27" i="58"/>
  <c r="M27" i="58" s="1"/>
  <c r="N26" i="58"/>
  <c r="O26" i="58" s="1"/>
  <c r="N25" i="58"/>
  <c r="O25" i="58" s="1"/>
  <c r="N24" i="58"/>
  <c r="O24" i="58" s="1"/>
  <c r="N23" i="58"/>
  <c r="O23" i="58" s="1"/>
  <c r="N22" i="58"/>
  <c r="O22" i="58" s="1"/>
  <c r="N21" i="58"/>
  <c r="O21" i="58" s="1"/>
  <c r="N20" i="58"/>
  <c r="O20" i="58" s="1"/>
  <c r="N19" i="58"/>
  <c r="O19" i="58" s="1"/>
  <c r="N18" i="58"/>
  <c r="O18" i="58" s="1"/>
  <c r="N17" i="58"/>
  <c r="O17" i="58" s="1"/>
  <c r="N16" i="58"/>
  <c r="O16" i="58" s="1"/>
  <c r="N15" i="58"/>
  <c r="O15" i="58" s="1"/>
  <c r="N14" i="58"/>
  <c r="O14" i="58" s="1"/>
  <c r="A7" i="58"/>
  <c r="L15" i="58" l="1"/>
  <c r="M15" i="58" s="1"/>
  <c r="L19" i="58"/>
  <c r="M19" i="58" s="1"/>
  <c r="L13" i="58"/>
  <c r="M13" i="58" s="1"/>
  <c r="O13" i="58"/>
  <c r="L17" i="58"/>
  <c r="M17" i="58" s="1"/>
  <c r="L25" i="58"/>
  <c r="M25" i="58" s="1"/>
  <c r="L33" i="58"/>
  <c r="M33" i="58" s="1"/>
  <c r="L23" i="58"/>
  <c r="M23" i="58" s="1"/>
  <c r="L31" i="58"/>
  <c r="M31" i="58" s="1"/>
  <c r="L21" i="58"/>
  <c r="M21" i="58" s="1"/>
  <c r="L29" i="58"/>
  <c r="M29" i="58" s="1"/>
  <c r="L14" i="58"/>
  <c r="M14" i="58" s="1"/>
  <c r="L16" i="58"/>
  <c r="M16" i="58" s="1"/>
  <c r="L18" i="58"/>
  <c r="M18" i="58" s="1"/>
  <c r="L20" i="58"/>
  <c r="M20" i="58" s="1"/>
  <c r="L22" i="58"/>
  <c r="M22" i="58" s="1"/>
  <c r="L24" i="58"/>
  <c r="M24" i="58" s="1"/>
  <c r="L26" i="58"/>
  <c r="M26" i="58" s="1"/>
  <c r="L28" i="58"/>
  <c r="M28" i="58" s="1"/>
  <c r="L30" i="58"/>
  <c r="M30" i="58" s="1"/>
  <c r="L32" i="58"/>
  <c r="M32" i="58" s="1"/>
  <c r="L34" i="58"/>
  <c r="M34" i="58" s="1"/>
  <c r="N14" i="78" l="1"/>
  <c r="N15" i="78"/>
  <c r="N16" i="78"/>
  <c r="N19" i="78"/>
  <c r="N20" i="78"/>
  <c r="N22" i="78"/>
  <c r="N23" i="78"/>
  <c r="N24" i="78"/>
  <c r="N27" i="78"/>
  <c r="N28" i="78"/>
  <c r="N30" i="78"/>
  <c r="N31" i="78"/>
  <c r="N32" i="78"/>
  <c r="N35" i="78"/>
  <c r="N36" i="78"/>
  <c r="N38" i="78"/>
  <c r="N41" i="78"/>
  <c r="N43" i="78"/>
  <c r="N44" i="78"/>
  <c r="N45" i="78"/>
  <c r="N48" i="78"/>
  <c r="N49" i="78"/>
  <c r="N52" i="78"/>
  <c r="N53" i="78"/>
  <c r="N56" i="78"/>
  <c r="N57" i="78"/>
  <c r="N60" i="78"/>
  <c r="N61" i="78"/>
  <c r="N63" i="78"/>
  <c r="N64" i="78"/>
  <c r="N65" i="78"/>
  <c r="N40" i="78"/>
  <c r="N13" i="78"/>
  <c r="N66" i="78"/>
  <c r="N62" i="78"/>
  <c r="N59" i="78"/>
  <c r="N58" i="78"/>
  <c r="N55" i="78"/>
  <c r="N54" i="78"/>
  <c r="N51" i="78"/>
  <c r="N50" i="78"/>
  <c r="N47" i="78"/>
  <c r="N46" i="78"/>
  <c r="N42" i="78"/>
  <c r="N39" i="78"/>
  <c r="N37" i="78"/>
  <c r="N34" i="78"/>
  <c r="N33" i="78"/>
  <c r="N29" i="78"/>
  <c r="N26" i="78"/>
  <c r="N25" i="78"/>
  <c r="N21" i="78"/>
  <c r="N18" i="78"/>
  <c r="N17" i="78"/>
  <c r="A7" i="78"/>
  <c r="O89" i="4"/>
  <c r="P89" i="4" s="1"/>
  <c r="O88" i="4"/>
  <c r="P88" i="4" s="1"/>
  <c r="O87" i="4"/>
  <c r="P87" i="4" s="1"/>
  <c r="O86" i="4"/>
  <c r="P86" i="4" s="1"/>
  <c r="O85" i="4"/>
  <c r="P85" i="4" s="1"/>
  <c r="O84" i="4"/>
  <c r="P84" i="4" s="1"/>
  <c r="O83" i="4"/>
  <c r="P83" i="4" s="1"/>
  <c r="O82" i="4"/>
  <c r="P82" i="4" s="1"/>
  <c r="O81" i="4"/>
  <c r="P81" i="4" s="1"/>
  <c r="O80" i="4"/>
  <c r="O79" i="4"/>
  <c r="O78" i="4"/>
  <c r="P78" i="4" s="1"/>
  <c r="O77" i="4"/>
  <c r="P77" i="4" s="1"/>
  <c r="O76" i="4"/>
  <c r="O75" i="4"/>
  <c r="O74" i="4"/>
  <c r="P74" i="4" s="1"/>
  <c r="O73" i="4"/>
  <c r="O72" i="4"/>
  <c r="O71" i="4"/>
  <c r="O70" i="4"/>
  <c r="P70" i="4" s="1"/>
  <c r="O69" i="4"/>
  <c r="O68" i="4"/>
  <c r="O67" i="4"/>
  <c r="O66" i="4"/>
  <c r="P66" i="4" s="1"/>
  <c r="O65" i="4"/>
  <c r="O64" i="4"/>
  <c r="O63" i="4"/>
  <c r="O62" i="4"/>
  <c r="P62" i="4" s="1"/>
  <c r="O61" i="4"/>
  <c r="O60" i="4"/>
  <c r="O59" i="4"/>
  <c r="O58" i="4"/>
  <c r="P58" i="4" s="1"/>
  <c r="O57" i="4"/>
  <c r="P57" i="4" s="1"/>
  <c r="O56" i="4"/>
  <c r="O55" i="4"/>
  <c r="O54" i="4"/>
  <c r="P54" i="4" s="1"/>
  <c r="O53" i="4"/>
  <c r="P53" i="4" s="1"/>
  <c r="O52" i="4"/>
  <c r="O51" i="4"/>
  <c r="O50" i="4"/>
  <c r="P50" i="4" s="1"/>
  <c r="O49" i="4"/>
  <c r="P49" i="4" s="1"/>
  <c r="O48" i="4"/>
  <c r="O47" i="4"/>
  <c r="O46" i="4"/>
  <c r="P46" i="4" s="1"/>
  <c r="O45" i="4"/>
  <c r="P45" i="4" s="1"/>
  <c r="O44" i="4"/>
  <c r="O43" i="4"/>
  <c r="O42" i="4"/>
  <c r="P42" i="4" s="1"/>
  <c r="O41" i="4"/>
  <c r="P41" i="4" s="1"/>
  <c r="O40" i="4"/>
  <c r="O39" i="4"/>
  <c r="O38" i="4"/>
  <c r="P38" i="4" s="1"/>
  <c r="O37" i="4"/>
  <c r="P37" i="4" s="1"/>
  <c r="O36" i="4"/>
  <c r="O35" i="4"/>
  <c r="O34" i="4"/>
  <c r="P34" i="4" s="1"/>
  <c r="O33" i="4"/>
  <c r="P33" i="4" s="1"/>
  <c r="O32" i="4"/>
  <c r="O31" i="4"/>
  <c r="O30" i="4"/>
  <c r="P30" i="4" s="1"/>
  <c r="O29" i="4"/>
  <c r="P29" i="4" s="1"/>
  <c r="O28" i="4"/>
  <c r="O27" i="4"/>
  <c r="P27" i="4" s="1"/>
  <c r="M27" i="4"/>
  <c r="N27" i="4" s="1"/>
  <c r="O26" i="4"/>
  <c r="P26" i="4" s="1"/>
  <c r="O25" i="4"/>
  <c r="P25" i="4" s="1"/>
  <c r="O24" i="4"/>
  <c r="P24" i="4" s="1"/>
  <c r="O23" i="4"/>
  <c r="P23" i="4" s="1"/>
  <c r="O22" i="4"/>
  <c r="P22" i="4" s="1"/>
  <c r="O21" i="4"/>
  <c r="P21" i="4" s="1"/>
  <c r="O20" i="4"/>
  <c r="P20" i="4" s="1"/>
  <c r="O19" i="4"/>
  <c r="P19" i="4" s="1"/>
  <c r="O18" i="4"/>
  <c r="P18" i="4" s="1"/>
  <c r="O17" i="4"/>
  <c r="P17" i="4" s="1"/>
  <c r="O15" i="4"/>
  <c r="P15" i="4" s="1"/>
  <c r="O14" i="4"/>
  <c r="P14" i="4" s="1"/>
  <c r="O13" i="4"/>
  <c r="P13" i="4" s="1"/>
  <c r="O16" i="4"/>
  <c r="M18" i="4" l="1"/>
  <c r="N18" i="4" s="1"/>
  <c r="M22" i="4"/>
  <c r="N22" i="4" s="1"/>
  <c r="M87" i="4"/>
  <c r="N87" i="4" s="1"/>
  <c r="M70" i="4"/>
  <c r="N70" i="4" s="1"/>
  <c r="M13" i="4"/>
  <c r="N13" i="4" s="1"/>
  <c r="M26" i="4"/>
  <c r="N26" i="4" s="1"/>
  <c r="M78" i="4"/>
  <c r="N78" i="4" s="1"/>
  <c r="M86" i="4"/>
  <c r="N86" i="4" s="1"/>
  <c r="M88" i="4"/>
  <c r="N88" i="4" s="1"/>
  <c r="M62" i="4"/>
  <c r="N62" i="4" s="1"/>
  <c r="M40" i="4"/>
  <c r="N40" i="4" s="1"/>
  <c r="P40" i="4"/>
  <c r="M71" i="4"/>
  <c r="N71" i="4" s="1"/>
  <c r="P71" i="4"/>
  <c r="M20" i="4"/>
  <c r="N20" i="4" s="1"/>
  <c r="M30" i="4"/>
  <c r="N30" i="4" s="1"/>
  <c r="M33" i="4"/>
  <c r="N33" i="4" s="1"/>
  <c r="M35" i="4"/>
  <c r="N35" i="4" s="1"/>
  <c r="P35" i="4"/>
  <c r="M38" i="4"/>
  <c r="N38" i="4" s="1"/>
  <c r="M41" i="4"/>
  <c r="N41" i="4" s="1"/>
  <c r="M43" i="4"/>
  <c r="N43" i="4" s="1"/>
  <c r="P43" i="4"/>
  <c r="M46" i="4"/>
  <c r="N46" i="4" s="1"/>
  <c r="M49" i="4"/>
  <c r="N49" i="4" s="1"/>
  <c r="M51" i="4"/>
  <c r="N51" i="4" s="1"/>
  <c r="P51" i="4"/>
  <c r="M54" i="4"/>
  <c r="N54" i="4" s="1"/>
  <c r="M57" i="4"/>
  <c r="N57" i="4" s="1"/>
  <c r="M59" i="4"/>
  <c r="N59" i="4" s="1"/>
  <c r="P59" i="4"/>
  <c r="M66" i="4"/>
  <c r="N66" i="4" s="1"/>
  <c r="M69" i="4"/>
  <c r="N69" i="4" s="1"/>
  <c r="P69" i="4"/>
  <c r="M72" i="4"/>
  <c r="N72" i="4" s="1"/>
  <c r="P72" i="4"/>
  <c r="M75" i="4"/>
  <c r="N75" i="4" s="1"/>
  <c r="P75" i="4"/>
  <c r="M82" i="4"/>
  <c r="N82" i="4" s="1"/>
  <c r="M84" i="4"/>
  <c r="N84" i="4" s="1"/>
  <c r="M32" i="4"/>
  <c r="N32" i="4" s="1"/>
  <c r="P32" i="4"/>
  <c r="M48" i="4"/>
  <c r="N48" i="4" s="1"/>
  <c r="P48" i="4"/>
  <c r="M68" i="4"/>
  <c r="N68" i="4" s="1"/>
  <c r="P68" i="4"/>
  <c r="M28" i="4"/>
  <c r="N28" i="4" s="1"/>
  <c r="P28" i="4"/>
  <c r="M44" i="4"/>
  <c r="N44" i="4" s="1"/>
  <c r="P44" i="4"/>
  <c r="M73" i="4"/>
  <c r="N73" i="4" s="1"/>
  <c r="P73" i="4"/>
  <c r="M76" i="4"/>
  <c r="N76" i="4" s="1"/>
  <c r="P76" i="4"/>
  <c r="M79" i="4"/>
  <c r="N79" i="4" s="1"/>
  <c r="P79" i="4"/>
  <c r="M56" i="4"/>
  <c r="N56" i="4" s="1"/>
  <c r="P56" i="4"/>
  <c r="M65" i="4"/>
  <c r="N65" i="4" s="1"/>
  <c r="P65" i="4"/>
  <c r="M36" i="4"/>
  <c r="N36" i="4" s="1"/>
  <c r="P36" i="4"/>
  <c r="M52" i="4"/>
  <c r="N52" i="4" s="1"/>
  <c r="P52" i="4"/>
  <c r="M60" i="4"/>
  <c r="N60" i="4" s="1"/>
  <c r="P60" i="4"/>
  <c r="M63" i="4"/>
  <c r="N63" i="4" s="1"/>
  <c r="P63" i="4"/>
  <c r="M16" i="4"/>
  <c r="N16" i="4" s="1"/>
  <c r="P16" i="4"/>
  <c r="M15" i="4"/>
  <c r="N15" i="4" s="1"/>
  <c r="M24" i="4"/>
  <c r="N24" i="4" s="1"/>
  <c r="M29" i="4"/>
  <c r="N29" i="4" s="1"/>
  <c r="M31" i="4"/>
  <c r="N31" i="4" s="1"/>
  <c r="P31" i="4"/>
  <c r="M34" i="4"/>
  <c r="N34" i="4" s="1"/>
  <c r="M37" i="4"/>
  <c r="N37" i="4" s="1"/>
  <c r="M39" i="4"/>
  <c r="N39" i="4" s="1"/>
  <c r="P39" i="4"/>
  <c r="M42" i="4"/>
  <c r="N42" i="4" s="1"/>
  <c r="M45" i="4"/>
  <c r="N45" i="4" s="1"/>
  <c r="M47" i="4"/>
  <c r="N47" i="4" s="1"/>
  <c r="P47" i="4"/>
  <c r="M50" i="4"/>
  <c r="N50" i="4" s="1"/>
  <c r="M53" i="4"/>
  <c r="N53" i="4" s="1"/>
  <c r="M55" i="4"/>
  <c r="N55" i="4" s="1"/>
  <c r="P55" i="4"/>
  <c r="M58" i="4"/>
  <c r="N58" i="4" s="1"/>
  <c r="M61" i="4"/>
  <c r="N61" i="4" s="1"/>
  <c r="P61" i="4"/>
  <c r="M64" i="4"/>
  <c r="N64" i="4" s="1"/>
  <c r="P64" i="4"/>
  <c r="M67" i="4"/>
  <c r="N67" i="4" s="1"/>
  <c r="P67" i="4"/>
  <c r="M74" i="4"/>
  <c r="N74" i="4" s="1"/>
  <c r="M80" i="4"/>
  <c r="N80" i="4" s="1"/>
  <c r="P80" i="4"/>
  <c r="M83" i="4"/>
  <c r="N83" i="4" s="1"/>
  <c r="O27" i="78"/>
  <c r="O63" i="78"/>
  <c r="O23" i="78"/>
  <c r="O43" i="78"/>
  <c r="O30" i="78"/>
  <c r="O38" i="78"/>
  <c r="O51" i="78"/>
  <c r="O65" i="78"/>
  <c r="O61" i="78"/>
  <c r="O53" i="78"/>
  <c r="O45" i="78"/>
  <c r="O32" i="78"/>
  <c r="O24" i="78"/>
  <c r="O20" i="78"/>
  <c r="O21" i="78"/>
  <c r="O33" i="78"/>
  <c r="O46" i="78"/>
  <c r="O60" i="78"/>
  <c r="O13" i="78"/>
  <c r="O52" i="78"/>
  <c r="O35" i="78"/>
  <c r="O19" i="78"/>
  <c r="O42" i="78"/>
  <c r="O18" i="78"/>
  <c r="O25" i="78"/>
  <c r="O44" i="78"/>
  <c r="O59" i="78"/>
  <c r="O66" i="78"/>
  <c r="O57" i="78"/>
  <c r="O49" i="78"/>
  <c r="O41" i="78"/>
  <c r="O36" i="78"/>
  <c r="O28" i="78"/>
  <c r="O16" i="78"/>
  <c r="O26" i="78"/>
  <c r="O39" i="78"/>
  <c r="O54" i="78"/>
  <c r="O64" i="78"/>
  <c r="O56" i="78"/>
  <c r="O48" i="78"/>
  <c r="O31" i="78"/>
  <c r="O15" i="78"/>
  <c r="O14" i="78"/>
  <c r="O22" i="78"/>
  <c r="O34" i="78"/>
  <c r="O47" i="78"/>
  <c r="O55" i="78"/>
  <c r="O62" i="78"/>
  <c r="O40" i="78"/>
  <c r="O17" i="78"/>
  <c r="O29" i="78"/>
  <c r="O37" i="78"/>
  <c r="O50" i="78"/>
  <c r="O58" i="78"/>
  <c r="L14" i="78"/>
  <c r="L15" i="78"/>
  <c r="L16" i="78"/>
  <c r="L17" i="78"/>
  <c r="L18" i="78"/>
  <c r="L19" i="78"/>
  <c r="L20" i="78"/>
  <c r="L21" i="78"/>
  <c r="L22" i="78"/>
  <c r="L23" i="78"/>
  <c r="L24" i="78"/>
  <c r="L25" i="78"/>
  <c r="L26" i="78"/>
  <c r="L27" i="78"/>
  <c r="L28" i="78"/>
  <c r="L29" i="78"/>
  <c r="L30" i="78"/>
  <c r="L31" i="78"/>
  <c r="L32" i="78"/>
  <c r="L33" i="78"/>
  <c r="L34" i="78"/>
  <c r="L35" i="78"/>
  <c r="L36" i="78"/>
  <c r="L37" i="78"/>
  <c r="L38" i="78"/>
  <c r="L39" i="78"/>
  <c r="L40" i="78"/>
  <c r="L41" i="78"/>
  <c r="L42" i="78"/>
  <c r="L43" i="78"/>
  <c r="L44" i="78"/>
  <c r="L45" i="78"/>
  <c r="L46" i="78"/>
  <c r="L47" i="78"/>
  <c r="L48" i="78"/>
  <c r="L49" i="78"/>
  <c r="L50" i="78"/>
  <c r="L51" i="78"/>
  <c r="L52" i="78"/>
  <c r="L53" i="78"/>
  <c r="L54" i="78"/>
  <c r="L55" i="78"/>
  <c r="L56" i="78"/>
  <c r="L57" i="78"/>
  <c r="L58" i="78"/>
  <c r="L59" i="78"/>
  <c r="L60" i="78"/>
  <c r="L61" i="78"/>
  <c r="L62" i="78"/>
  <c r="L63" i="78"/>
  <c r="L64" i="78"/>
  <c r="L65" i="78"/>
  <c r="L66" i="78"/>
  <c r="L13" i="78"/>
  <c r="M77" i="4"/>
  <c r="N77" i="4" s="1"/>
  <c r="M81" i="4"/>
  <c r="N81" i="4" s="1"/>
  <c r="M85" i="4"/>
  <c r="N85" i="4" s="1"/>
  <c r="M89" i="4"/>
  <c r="N89" i="4" s="1"/>
  <c r="M14" i="4"/>
  <c r="N14" i="4" s="1"/>
  <c r="M17" i="4"/>
  <c r="N17" i="4" s="1"/>
  <c r="M19" i="4"/>
  <c r="N19" i="4" s="1"/>
  <c r="M21" i="4"/>
  <c r="N21" i="4" s="1"/>
  <c r="M23" i="4"/>
  <c r="N23" i="4" s="1"/>
  <c r="M25" i="4"/>
  <c r="N25" i="4" s="1"/>
  <c r="M65" i="78" l="1"/>
  <c r="M57" i="78"/>
  <c r="M49" i="78"/>
  <c r="M41" i="78"/>
  <c r="M37" i="78"/>
  <c r="M29" i="78"/>
  <c r="M21" i="78"/>
  <c r="M60" i="78"/>
  <c r="M56" i="78"/>
  <c r="M48" i="78"/>
  <c r="M40" i="78"/>
  <c r="M32" i="78"/>
  <c r="M24" i="78"/>
  <c r="M16" i="78"/>
  <c r="M13" i="78"/>
  <c r="M63" i="78"/>
  <c r="M59" i="78"/>
  <c r="M55" i="78"/>
  <c r="M51" i="78"/>
  <c r="M47" i="78"/>
  <c r="M43" i="78"/>
  <c r="M39" i="78"/>
  <c r="M35" i="78"/>
  <c r="M31" i="78"/>
  <c r="M27" i="78"/>
  <c r="M23" i="78"/>
  <c r="M19" i="78"/>
  <c r="M15" i="78"/>
  <c r="M61" i="78"/>
  <c r="M53" i="78"/>
  <c r="M45" i="78"/>
  <c r="M33" i="78"/>
  <c r="M25" i="78"/>
  <c r="M17" i="78"/>
  <c r="M64" i="78"/>
  <c r="M52" i="78"/>
  <c r="M44" i="78"/>
  <c r="M36" i="78"/>
  <c r="M28" i="78"/>
  <c r="M20" i="78"/>
  <c r="M66" i="78"/>
  <c r="M62" i="78"/>
  <c r="M58" i="78"/>
  <c r="M54" i="78"/>
  <c r="M50" i="78"/>
  <c r="M46" i="78"/>
  <c r="M42" i="78"/>
  <c r="M38" i="78"/>
  <c r="M34" i="78"/>
  <c r="M30" i="78"/>
  <c r="M26" i="78"/>
  <c r="M22" i="78"/>
  <c r="M18" i="78"/>
  <c r="M14" i="78"/>
  <c r="I80" i="7"/>
  <c r="J80" i="7" s="1"/>
  <c r="I79" i="7"/>
  <c r="J79" i="7" s="1"/>
  <c r="J66" i="78" l="1"/>
  <c r="I66" i="78"/>
  <c r="J65" i="78"/>
  <c r="I65" i="78"/>
  <c r="J64" i="78"/>
  <c r="I64" i="78"/>
  <c r="J63" i="78"/>
  <c r="I63" i="78"/>
  <c r="J62" i="78"/>
  <c r="I62" i="78"/>
  <c r="J61" i="78"/>
  <c r="I61" i="78"/>
  <c r="J60" i="78"/>
  <c r="I60" i="78"/>
  <c r="J59" i="78"/>
  <c r="I59" i="78"/>
  <c r="J58" i="78"/>
  <c r="I58" i="78"/>
  <c r="J57" i="78"/>
  <c r="I57" i="78"/>
  <c r="J56" i="78"/>
  <c r="I56" i="78"/>
  <c r="J55" i="78"/>
  <c r="I55" i="78"/>
  <c r="J54" i="78"/>
  <c r="I54" i="78"/>
  <c r="J53" i="78"/>
  <c r="I53" i="78"/>
  <c r="J52" i="78"/>
  <c r="I52" i="78"/>
  <c r="J51" i="78"/>
  <c r="I51" i="78"/>
  <c r="J50" i="78"/>
  <c r="I50" i="78"/>
  <c r="J49" i="78"/>
  <c r="I49" i="78"/>
  <c r="J48" i="78"/>
  <c r="I48" i="78"/>
  <c r="J47" i="78"/>
  <c r="I47" i="78"/>
  <c r="J46" i="78"/>
  <c r="I46" i="78"/>
  <c r="J45" i="78"/>
  <c r="I45" i="78"/>
  <c r="J44" i="78"/>
  <c r="I44" i="78"/>
  <c r="J43" i="78"/>
  <c r="I43" i="78"/>
  <c r="J42" i="78"/>
  <c r="I42" i="78"/>
  <c r="J41" i="78"/>
  <c r="I41" i="78"/>
  <c r="J40" i="78"/>
  <c r="I40" i="78"/>
  <c r="J39" i="78"/>
  <c r="I39" i="78"/>
  <c r="J38" i="78"/>
  <c r="I38" i="78"/>
  <c r="J37" i="78"/>
  <c r="I37" i="78"/>
  <c r="J36" i="78"/>
  <c r="I36" i="78"/>
  <c r="J35" i="78"/>
  <c r="I35" i="78"/>
  <c r="J34" i="78"/>
  <c r="I34" i="78"/>
  <c r="J33" i="78"/>
  <c r="I33" i="78"/>
  <c r="J32" i="78"/>
  <c r="I32" i="78"/>
  <c r="J31" i="78"/>
  <c r="I31" i="78"/>
  <c r="J30" i="78"/>
  <c r="I30" i="78"/>
  <c r="J29" i="78"/>
  <c r="I29" i="78"/>
  <c r="J28" i="78"/>
  <c r="I28" i="78"/>
  <c r="J27" i="78"/>
  <c r="I27" i="78"/>
  <c r="J26" i="78"/>
  <c r="I26" i="78"/>
  <c r="J25" i="78"/>
  <c r="I25" i="78"/>
  <c r="J24" i="78"/>
  <c r="I24" i="78"/>
  <c r="J23" i="78"/>
  <c r="I23" i="78"/>
  <c r="J22" i="78"/>
  <c r="I22" i="78"/>
  <c r="J21" i="78"/>
  <c r="I21" i="78"/>
  <c r="J20" i="78"/>
  <c r="I20" i="78"/>
  <c r="J19" i="78"/>
  <c r="I19" i="78"/>
  <c r="J18" i="78"/>
  <c r="I18" i="78"/>
  <c r="J17" i="78"/>
  <c r="I17" i="78"/>
  <c r="J16" i="78"/>
  <c r="I16" i="78"/>
  <c r="J15" i="78"/>
  <c r="I15" i="78"/>
  <c r="J14" i="78"/>
  <c r="I14" i="78"/>
  <c r="J13" i="78"/>
  <c r="I13" i="78"/>
  <c r="J88" i="4" l="1"/>
  <c r="K88" i="4"/>
  <c r="J64" i="7" l="1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K87" i="4" l="1"/>
  <c r="J87" i="4"/>
  <c r="K29" i="4" l="1"/>
  <c r="J29" i="4"/>
  <c r="J34" i="58" l="1"/>
  <c r="I34" i="58"/>
  <c r="J33" i="58"/>
  <c r="I33" i="58"/>
  <c r="J32" i="58"/>
  <c r="I32" i="58"/>
  <c r="J31" i="58"/>
  <c r="I31" i="58"/>
  <c r="J30" i="58"/>
  <c r="I30" i="58"/>
  <c r="J29" i="58"/>
  <c r="I29" i="58"/>
  <c r="J28" i="58"/>
  <c r="I28" i="58"/>
  <c r="J27" i="58"/>
  <c r="I27" i="58"/>
  <c r="J26" i="58"/>
  <c r="I26" i="58"/>
  <c r="J25" i="58"/>
  <c r="I25" i="58"/>
  <c r="A7" i="62" l="1"/>
  <c r="A7" i="4"/>
  <c r="I13" i="7" l="1"/>
  <c r="J13" i="7"/>
  <c r="I16" i="7"/>
  <c r="J16" i="7"/>
  <c r="I17" i="7"/>
  <c r="J17" i="7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I76" i="7"/>
  <c r="J76" i="7" s="1"/>
  <c r="I77" i="7"/>
  <c r="J77" i="7" s="1"/>
  <c r="I78" i="7"/>
  <c r="J78" i="7" s="1"/>
  <c r="I21" i="58" l="1"/>
  <c r="I22" i="58"/>
  <c r="K89" i="4" l="1"/>
  <c r="J89" i="4"/>
  <c r="I14" i="58" l="1"/>
  <c r="J14" i="58"/>
  <c r="J84" i="4" l="1"/>
  <c r="K84" i="4"/>
  <c r="J85" i="4"/>
  <c r="K85" i="4"/>
  <c r="J86" i="4"/>
  <c r="K86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5" i="4"/>
  <c r="K75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54" i="4"/>
  <c r="K54" i="4"/>
  <c r="J55" i="4"/>
  <c r="K55" i="4"/>
  <c r="J56" i="4"/>
  <c r="K56" i="4"/>
  <c r="J57" i="4"/>
  <c r="K57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K13" i="4"/>
  <c r="J13" i="4"/>
  <c r="J20" i="58"/>
  <c r="I20" i="58"/>
  <c r="J19" i="58"/>
  <c r="I19" i="58"/>
  <c r="J18" i="58"/>
  <c r="I18" i="58"/>
  <c r="J17" i="58"/>
  <c r="I17" i="58"/>
  <c r="J16" i="58"/>
  <c r="I16" i="58"/>
  <c r="J15" i="58"/>
  <c r="I15" i="58"/>
  <c r="J13" i="58"/>
  <c r="I13" i="58"/>
  <c r="J24" i="58"/>
  <c r="I24" i="58"/>
  <c r="J23" i="58"/>
  <c r="I23" i="58"/>
  <c r="J22" i="58"/>
  <c r="J21" i="58"/>
</calcChain>
</file>

<file path=xl/sharedStrings.xml><?xml version="1.0" encoding="utf-8"?>
<sst xmlns="http://schemas.openxmlformats.org/spreadsheetml/2006/main" count="2608" uniqueCount="498">
  <si>
    <t>Техническая изоляция</t>
  </si>
  <si>
    <t>Название продукта</t>
  </si>
  <si>
    <t>Применение</t>
  </si>
  <si>
    <t>Размеры</t>
  </si>
  <si>
    <t>Цена</t>
  </si>
  <si>
    <t>Длина</t>
  </si>
  <si>
    <t>Ширина</t>
  </si>
  <si>
    <t>Толщина</t>
  </si>
  <si>
    <t>Важные примечания:</t>
  </si>
  <si>
    <t>Офис продаж:</t>
  </si>
  <si>
    <t>105064, Москва</t>
  </si>
  <si>
    <t>2. Счет является действительным к оплате в течение 3-х банковских дней.</t>
  </si>
  <si>
    <t>Бизнес-центр "СИТИДЕЛ", 10 этаж</t>
  </si>
  <si>
    <t>ТЕХ МАТ</t>
  </si>
  <si>
    <t>ТЕХ МАТ кашированный алюминиевой фольгой</t>
  </si>
  <si>
    <t>ТЕХ БАТТС 50</t>
  </si>
  <si>
    <t>ТЕХ БАТТС 75</t>
  </si>
  <si>
    <t>ТЕХ БАТТС 100</t>
  </si>
  <si>
    <t>ТЕХ БАТТС 125</t>
  </si>
  <si>
    <t>ТЕХ БАТТС 150</t>
  </si>
  <si>
    <t>Диаметр труб</t>
  </si>
  <si>
    <t>Толщина 30 мм</t>
  </si>
  <si>
    <t>Толщина 40 мм</t>
  </si>
  <si>
    <t>Толщина 50 мм</t>
  </si>
  <si>
    <t>Толщина 60 мм</t>
  </si>
  <si>
    <t>Толщина 70 мм</t>
  </si>
  <si>
    <t>Толщина 80 мм</t>
  </si>
  <si>
    <t>пог. м./уп.</t>
  </si>
  <si>
    <t>CONLIT SL 150 (Россия)</t>
  </si>
  <si>
    <t>Толщина 25 мм</t>
  </si>
  <si>
    <t>Краска CONLIT M (Россия)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</si>
  <si>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</si>
  <si>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СКИДКА</t>
  </si>
  <si>
    <t>Толщина 20 мм</t>
  </si>
  <si>
    <t>Цена/м ZHE</t>
  </si>
  <si>
    <t>Цена/м TRK</t>
  </si>
  <si>
    <t xml:space="preserve"> </t>
  </si>
  <si>
    <t>ЦИЛИНДРЫ НАВИВНЫЕ ROCKWOOL 150</t>
  </si>
  <si>
    <t>ЦИЛИНДРЫ НАВИВНЫЕ ROCKWOOL 100</t>
  </si>
  <si>
    <t>ЦИЛИНДРЫ НАВИВНЫЕ ROCKWOOL 100 к/ф (кашированные фольгой)</t>
  </si>
  <si>
    <t>Толщина 90 мм</t>
  </si>
  <si>
    <t>Толщина 100 мм</t>
  </si>
  <si>
    <t>пог. м./ уп.</t>
  </si>
  <si>
    <t>Изоляция труб, оборудования и воздуховодов. Продукция покрыта алюминиевой фольгой</t>
  </si>
  <si>
    <t>Изоляция труб, оборудования и воздуховодов c температурой теплоносителя до 50°С включительно. Продукция покрыта алюминиевой фольгой, имеет клеевой слой со стороный каменной ваты и слой защитной пленки. Монтаж продукции осуществляется при температуре от +5 до +35°С.</t>
  </si>
  <si>
    <t>тел. +7 495 995 77 55</t>
  </si>
  <si>
    <t>факс: +7 495 995 77 75</t>
  </si>
  <si>
    <t>Земляной Вал, 9</t>
  </si>
  <si>
    <t>WIRED MAT</t>
  </si>
  <si>
    <t>Роман Бочков
Региональный менеджер направления «Техническая изоляция и огнезащита»</t>
  </si>
  <si>
    <t>Андрей Виноградов
Региональный торговый представитель, направление «Техническая изоляция и огнезащита»</t>
  </si>
  <si>
    <t>КОНТАКТНАЯ ИНФОРМАЦИЯ</t>
  </si>
  <si>
    <t>Екатеринбург</t>
  </si>
  <si>
    <t>Константин Бороздин
Региональный менеджер по продажам, направление «Техническая изоляция и огнезащита»</t>
  </si>
  <si>
    <t>Казань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</si>
  <si>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</si>
  <si>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</si>
  <si>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Новосибирск</t>
  </si>
  <si>
    <t>Николай Никитин
Региональный торговый представитель, направление «Техническая изоляция и огнезащита»</t>
  </si>
  <si>
    <t>Ростов-на-Дону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</si>
  <si>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</si>
  <si>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</si>
  <si>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Александр Чернышев
Региональный торговый представитель, направление «Техническая изоляция и огнезащита»</t>
  </si>
  <si>
    <t>К оглавлению</t>
  </si>
  <si>
    <t>Контактная информация</t>
  </si>
  <si>
    <t>цветом выделяются листы и ячейки, в которые были внесены изменения</t>
  </si>
  <si>
    <t>За наиболее актуальной информацией обращайтесь в компанию ROCKWOOL</t>
  </si>
  <si>
    <t>Цилиндры</t>
  </si>
  <si>
    <t>WIRED MAT 80
с покрытием сеткой из гальванизированной проволоки</t>
  </si>
  <si>
    <t>WIRED MAT 80 SST
с покрытием сеткой из нержавеющей проволоки</t>
  </si>
  <si>
    <t>ALU WIRED MAT 80
с покрытием сеткой из гальванизированной проволоки, кашированный армир. алюм. фольгой</t>
  </si>
  <si>
    <t>WIRED MAT 105
с покрытием сеткой из гальванизированной проволоки</t>
  </si>
  <si>
    <t>WIRED MAT 105 SST
с покрытием сеткой из нержавеющей проволоки</t>
  </si>
  <si>
    <t>ALU WIRED MAT 105 
с покрытием сеткой из гальванизированной проволоки кашированный алюм. фольгой</t>
  </si>
  <si>
    <t xml:space="preserve">WIRED MAT 50
c покрытием сеткой из гальванизированной проволоки </t>
  </si>
  <si>
    <t>Маты</t>
  </si>
  <si>
    <t>Плиты</t>
  </si>
  <si>
    <t>Система ROCKFIRE: огнезащитное решение для железобетонных плит перекрытий (FT BARRIER / FT BARRIER D)</t>
  </si>
  <si>
    <t>ALU 1 WIRED MAT 80
с покрытием сеткой из гальванизированной проволоки, кашированный неармир. алюм. фольгой (Группа горючести НГ)</t>
  </si>
  <si>
    <t>ALU 1 WIRED MAT 105
с покрытием сеткой из гальванизированной проволоки кашированный неармир. алюм. фольгой (Группа горючести НГ)</t>
  </si>
  <si>
    <t>Центральный офис</t>
  </si>
  <si>
    <t>Центр проектирования</t>
  </si>
  <si>
    <t>+7 495 995 77 55
design.centre@rockwool.com</t>
  </si>
  <si>
    <t>Пресс-служба</t>
  </si>
  <si>
    <t>Обучение по продукции</t>
  </si>
  <si>
    <t>Профессиональные консультации</t>
  </si>
  <si>
    <t>8 800 200 22 77</t>
  </si>
  <si>
    <t>шт.</t>
  </si>
  <si>
    <t>цветом выделяются листы и ячейки, в которые былы внесены новые продукты, информация</t>
  </si>
  <si>
    <t>81753, 94642</t>
  </si>
  <si>
    <t>81755, 39815</t>
  </si>
  <si>
    <t>210360</t>
  </si>
  <si>
    <t>пг. м./ уп.</t>
  </si>
  <si>
    <t>Краска FT DÉCOR RAL 7040 (светло-серый)</t>
  </si>
  <si>
    <t>Краска FT DÉCOR RAL 8019 (темно-серый)</t>
  </si>
  <si>
    <t>Категория</t>
  </si>
  <si>
    <t>A</t>
  </si>
  <si>
    <t>B</t>
  </si>
  <si>
    <t>C</t>
  </si>
  <si>
    <t>№ SAP</t>
  </si>
  <si>
    <t>WIRED MAT на паллетах</t>
  </si>
  <si>
    <t>ROCKWOOL Russia - ООО "РОКВУЛ"</t>
  </si>
  <si>
    <t>Wired Mat</t>
  </si>
  <si>
    <t>4. Условия для минимального заказа на каждую категорию продукции смотрите на листе "Условия отгрузки".</t>
  </si>
  <si>
    <t>Самоклеящееся покрытие для теплоизоляции</t>
  </si>
  <si>
    <t>Самара</t>
  </si>
  <si>
    <t>Антон Шараев
Региональный торговый представитель, направление «Техническая изоляция и огнезащита»»</t>
  </si>
  <si>
    <t>+7 926 091 31 42
anton.sharaev@rockwool.com</t>
  </si>
  <si>
    <t>Москва</t>
  </si>
  <si>
    <t>1. Счет является действительным к оплате в течение 3-х банковских дней.</t>
  </si>
  <si>
    <t>2. Заказы на теплоизоляционные материалы поступают в производство с момента поступления денег на расчетный счет производителя.</t>
  </si>
  <si>
    <t>3. Условия для минимального заказа на каждую категорию продукции смотрите на листе "Условия отгрузки".</t>
  </si>
  <si>
    <t>За наиболее актуальной информацией обращайтесь в компанию ROCKWOOL.</t>
  </si>
  <si>
    <t>WIRED MAT (упаковка поштучно)</t>
  </si>
  <si>
    <t>Пачка</t>
  </si>
  <si>
    <t>шт./пач.</t>
  </si>
  <si>
    <t>м2/пач.</t>
  </si>
  <si>
    <t>м3/пач.</t>
  </si>
  <si>
    <t>руб./м3 
без НДС</t>
  </si>
  <si>
    <t>руб./м2 
без НДС</t>
  </si>
  <si>
    <t>руб./м3
без НДС</t>
  </si>
  <si>
    <t>Цена (при упаковке поштучно)</t>
  </si>
  <si>
    <t>Цена (при упаковке на паллет)</t>
  </si>
  <si>
    <t>WIRED MAT (упаковка на паллет)</t>
  </si>
  <si>
    <t>Паллет*</t>
  </si>
  <si>
    <t>шт./пал.</t>
  </si>
  <si>
    <t>м2/пал.</t>
  </si>
  <si>
    <t>м3/пал.</t>
  </si>
  <si>
    <t>INDUSTRIAL BATTS 80</t>
  </si>
  <si>
    <t>INDUSTRIAL BATTS 80 BF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</si>
  <si>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</t>
    </r>
    <r>
      <rPr>
        <sz val="10"/>
        <rFont val="Calibri"/>
        <family val="2"/>
      </rPr>
      <t>°</t>
    </r>
    <r>
      <rPr>
        <sz val="10"/>
        <rFont val="Calibri"/>
        <family val="2"/>
        <scheme val="minor"/>
      </rPr>
      <t>С.</t>
    </r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</si>
  <si>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</t>
  </si>
  <si>
    <t>Огнезащита воздуховодов. Тепловая изоляция технологического и энергетического оборудования, тепловых сетей, магистральных и промышленных трубопроводов с температурой до 680°С.
Пределы огнестойкости (EI, мин):
25мм EI 60 мин
30мм EI 90 мин
40мм EI 120 мин
50мм EI 150 мин
60мм EI 180 мин
70мм EI 240 мин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</si>
  <si>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</si>
  <si>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570°С.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</si>
  <si>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</t>
    </r>
    <r>
      <rPr>
        <sz val="10"/>
        <rFont val="Calibri"/>
        <family val="2"/>
        <scheme val="minor"/>
      </rPr>
      <t>С.</t>
    </r>
  </si>
  <si>
    <r>
      <t>Теплоизоляция трубороводов, промышленного оборудования и т. д. Максимальная температура применения 570</t>
    </r>
    <r>
      <rPr>
        <sz val="10"/>
        <rFont val="Calibri"/>
        <family val="2"/>
      </rPr>
      <t>°</t>
    </r>
    <r>
      <rPr>
        <sz val="10"/>
        <rFont val="Calibri"/>
        <family val="2"/>
        <scheme val="minor"/>
      </rPr>
      <t>С
Возможно производство продукции толщин 70, 80 и 90 мм по размерам 4000х1000.</t>
    </r>
  </si>
  <si>
    <r>
      <t>Теплоизоляция трубороводов, промышленного оборудования и т. д. Максимальная температура применения 570°</t>
    </r>
    <r>
      <rPr>
        <sz val="10"/>
        <rFont val="Calibri"/>
        <family val="2"/>
        <scheme val="minor"/>
      </rPr>
      <t>С
Возможно производство продукции толщин 70, 80 и 90 мм по размерам 4000х1000.</t>
    </r>
  </si>
  <si>
    <t>Теплоизоляция  промышленного оборудования, бойлеров, котлов,  воздуховодов, резервуаров.
Максимальная температура применения 750°С.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</si>
  <si>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c </t>
    </r>
    <r>
      <rPr>
        <u/>
        <sz val="10"/>
        <rFont val="Calibri"/>
        <family val="2"/>
        <scheme val="minor"/>
      </rPr>
      <t>двух</t>
    </r>
    <r>
      <rPr>
        <sz val="10"/>
        <rFont val="Calibri"/>
        <family val="2"/>
        <scheme val="minor"/>
      </rPr>
      <t xml:space="preserve"> сторон</t>
    </r>
  </si>
  <si>
    <t>LAMELLA MAT L*
(пр-во Польша)</t>
  </si>
  <si>
    <t>KLIMAFIX*
(пр-во Польша)</t>
  </si>
  <si>
    <t>Industrial Batts 80 / Industrial Batts 80 BF</t>
  </si>
  <si>
    <t>1 упак.</t>
  </si>
  <si>
    <t>Lamella Mat L (пр-во Польша)</t>
  </si>
  <si>
    <t>Klimafix (пр-во Польша)</t>
  </si>
  <si>
    <t>ТЕХ БАТТС / ТЕХ БАТТС ALU</t>
  </si>
  <si>
    <t>80 пач.</t>
  </si>
  <si>
    <t>3 т</t>
  </si>
  <si>
    <t>6 т</t>
  </si>
  <si>
    <t>6 т (9 т ELA)</t>
  </si>
  <si>
    <t>9 т</t>
  </si>
  <si>
    <t>4 т</t>
  </si>
  <si>
    <t>Условия минимального заказа для категорий АВС</t>
  </si>
  <si>
    <t>Продукт</t>
  </si>
  <si>
    <t>Теплоизоляция  промышленного оборудования,  воздуховодов, резервуаров. 
Максимальная температура применения 450°С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</si>
  <si>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550°С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</si>
  <si>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665°С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</si>
  <si>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700°С
Диапазон толщин: 50-180 мм с шагом 10 мм
Возможна кашировка алюминиевой фальгой*</t>
  </si>
  <si>
    <r>
      <t>Теплоизоляция  промышленного оборудования, бойлеров, котлов,  воздуховодов, резервуаров.
Максимальная температура применения 750</t>
    </r>
    <r>
      <rPr>
        <b/>
        <sz val="10"/>
        <rFont val="Calibri"/>
        <family val="2"/>
        <scheme val="minor"/>
      </rPr>
      <t>°</t>
    </r>
    <r>
      <rPr>
        <sz val="10"/>
        <rFont val="Calibri"/>
        <family val="2"/>
        <scheme val="minor"/>
      </rPr>
      <t>С
Диапазон толщин: 50-160 мм с шагом 10 мм
Возможна кашировка алюминиевой фальгой*</t>
    </r>
  </si>
  <si>
    <t>Теплоизоляция  промышленного оборудования, бойлеров, котлов,  воздуховодов, резервуаров. 
Максимальная температура применения 750°С
Диапазон толщин: 30-140 мм с шагом 10 мм</t>
  </si>
  <si>
    <t>Теплоизоляция  промышленного оборудования, бойлеров, котлов,  воздуховодов, резервуаров. 
Теплоизоляция при устройстве каминного оборудования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</si>
  <si>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с </t>
    </r>
    <r>
      <rPr>
        <u/>
        <sz val="10"/>
        <rFont val="Calibri"/>
        <family val="2"/>
        <scheme val="minor"/>
      </rPr>
      <t>одной</t>
    </r>
    <r>
      <rPr>
        <sz val="10"/>
        <rFont val="Calibri"/>
        <family val="2"/>
        <scheme val="minor"/>
      </rPr>
      <t xml:space="preserve"> стороны</t>
    </r>
  </si>
  <si>
    <t>5. Все толщины ТЕХ БАТТС, не указанные в таблице, а так же кашированная продукция ТЕХ БАТТС относятся к категории С.</t>
  </si>
  <si>
    <t>шайба+анкер (80 мм) х5</t>
  </si>
  <si>
    <t>шайба+анкер (110 мм) х5</t>
  </si>
  <si>
    <t>шайба+анкер (140 мм) х5</t>
  </si>
  <si>
    <t>шайба+анкер (170 мм) х5</t>
  </si>
  <si>
    <t>шайба+анкер (200 мм) х5</t>
  </si>
  <si>
    <t>шайба+анкер (250 мм) х5</t>
  </si>
  <si>
    <t>Расход крепления 
на плиту</t>
  </si>
  <si>
    <t>УПАКОВКА</t>
  </si>
  <si>
    <t>Расход</t>
  </si>
  <si>
    <t># SAP</t>
  </si>
  <si>
    <t>Единица продажи</t>
  </si>
  <si>
    <t>шт./уп.</t>
  </si>
  <si>
    <t>ед.изм.</t>
  </si>
  <si>
    <t>ед.изм./м2</t>
  </si>
  <si>
    <t>руб./ЕИ 
без НДС</t>
  </si>
  <si>
    <t>руб./уп.
без НДС</t>
  </si>
  <si>
    <t>--</t>
  </si>
  <si>
    <t>рул.</t>
  </si>
  <si>
    <t>кор.</t>
  </si>
  <si>
    <t>пач.</t>
  </si>
  <si>
    <t>кг</t>
  </si>
  <si>
    <t>Cтальные анкеры Termoclip Стена-4</t>
  </si>
  <si>
    <t>Стальной анкер Termoclip Стена-4 - 80 мм</t>
  </si>
  <si>
    <t>Стальной анкер Termoclip Стена-4 - 110 мм</t>
  </si>
  <si>
    <t>Стальной анкер Termoclip Стена-4 - 140мм</t>
  </si>
  <si>
    <t>Стальной анкер Termoclip Стена-4 - 170 мм</t>
  </si>
  <si>
    <t>Стальной анкер Termoclip Стена-4 - 200 мм</t>
  </si>
  <si>
    <t>Стальной анкер Termoclip Стена-4 - 250 мм</t>
  </si>
  <si>
    <t>7.5-8.3</t>
  </si>
  <si>
    <t>133610</t>
  </si>
  <si>
    <t>Тарельчатый держатель Termoclip Стена-4</t>
  </si>
  <si>
    <t>100528</t>
  </si>
  <si>
    <t>100527</t>
  </si>
  <si>
    <t>100525</t>
  </si>
  <si>
    <t>100523</t>
  </si>
  <si>
    <t>100522</t>
  </si>
  <si>
    <t>100519</t>
  </si>
  <si>
    <t>Анкер</t>
  </si>
  <si>
    <t>Шайба</t>
  </si>
  <si>
    <t>Цена креплений
руб./шт. без НДС</t>
  </si>
  <si>
    <t>СИСТЕМА ROCKFIRE (ИЗОЛЯЦИЯ): FT BARRIER / FT BARRIER D / CONLIT SL 150</t>
  </si>
  <si>
    <t>Декоративная краска FT DÉCOR</t>
  </si>
  <si>
    <t>1.5-1.8</t>
  </si>
  <si>
    <t>50694</t>
  </si>
  <si>
    <t>192077</t>
  </si>
  <si>
    <t>222080</t>
  </si>
  <si>
    <t>вед.</t>
  </si>
  <si>
    <t>120727</t>
  </si>
  <si>
    <t xml:space="preserve">Клей CONLIT GLUE (Россия) </t>
  </si>
  <si>
    <t xml:space="preserve">Итого </t>
  </si>
  <si>
    <t>Огнезащитное решение для стальных конструкций</t>
  </si>
  <si>
    <t>Огнезащитное решение для железобетонных плит перекрытий</t>
  </si>
  <si>
    <t>Огнезащитное решение для железобетонных плит перекрытий (двойная плотность)</t>
  </si>
  <si>
    <t>СОПУТСТВУЮЩАЯ ПРОДУКЦИЯ ДЛЯ FT BARRIER / FT BARRIER D</t>
  </si>
  <si>
    <t>СОПУТСТВУЮЩАЯ ПРОДУКЦИЯ ДЛЯ CONLIT SL 150</t>
  </si>
  <si>
    <t>Стальная шайба Termoclip Стена-4</t>
  </si>
  <si>
    <t>Клей CONLIT</t>
  </si>
  <si>
    <t>Краска CONLIT (для повышения предела огнестойкости несущих металлических конструкций до 30 мин.)</t>
  </si>
  <si>
    <t>254990</t>
  </si>
  <si>
    <t>Лента стальная бандажная перфорированная "волнистая"  (для крепления теплоизоляции и подвески/крепления воздуховодов/трубопроводов)</t>
  </si>
  <si>
    <t>Лента стальная перфорированная для крепления огнезащиты на возуховоды (WM 105)</t>
  </si>
  <si>
    <t>Лента стальная бандажная перфорированная (для крепления теплоизоляции)</t>
  </si>
  <si>
    <t>Лента алюминиевая самоклеящаяся  (для проклейки швов и герметизации стыков)</t>
  </si>
  <si>
    <t>Лента стальная бандажная ЛС-1 12х0,5х30</t>
  </si>
  <si>
    <t>Лента стальная бандажная ЛС-1 19х0,5х30</t>
  </si>
  <si>
    <t>Лента стальная бандажная ЛС-1 25х0,5х30</t>
  </si>
  <si>
    <t>Лента стальная бандажная ЛС-1 12х0,7х30</t>
  </si>
  <si>
    <t>Лента стальная бандажная ЛС-1 19х0,7х30</t>
  </si>
  <si>
    <t>Лента стальная бандажная ЛС-1 25х0,7х30</t>
  </si>
  <si>
    <t>Лента стальная бандажная ЛС-2 19х0,5х30</t>
  </si>
  <si>
    <t>Лента стальная бандажная ЛС-2 19х0,7х30</t>
  </si>
  <si>
    <t>Лента стальная бандажная ЛС-2 19х0,9х30</t>
  </si>
  <si>
    <t>Лента стальная бандажная ЛС-1 19х0,9х30</t>
  </si>
  <si>
    <t>Лента стальная бандажная ЛС-1 25х0,9х30</t>
  </si>
  <si>
    <t>Лента алюминиевая самоклеящаяся ЛАС (50 м, ш = 100 мм)</t>
  </si>
  <si>
    <t>Лента алюминиевая самоклеящаяся ЛАС (50 м, ш = 75 мм)</t>
  </si>
  <si>
    <t>Лента алюминиевая самоклеящаяся ЛАС (50 м, ш = 50 мм)</t>
  </si>
  <si>
    <t>Лента алюминиевая самоклеящаяся армированная ЛАС-А (50 м, ш = 100 мм)</t>
  </si>
  <si>
    <t>Лента алюминиевая самоклеящаяся армированная ЛАС-А (50 м, ш = 75 мм)</t>
  </si>
  <si>
    <t>Лента алюминиевая самоклеящаяся армированная ЛАС-А (50 м, ш = 50 мм)</t>
  </si>
  <si>
    <t>68626</t>
  </si>
  <si>
    <t>68629</t>
  </si>
  <si>
    <t>70119</t>
  </si>
  <si>
    <t>68621</t>
  </si>
  <si>
    <t>68622</t>
  </si>
  <si>
    <t>70122</t>
  </si>
  <si>
    <t>207637</t>
  </si>
  <si>
    <t>207641</t>
  </si>
  <si>
    <t>207816</t>
  </si>
  <si>
    <t>207817</t>
  </si>
  <si>
    <t>207819</t>
  </si>
  <si>
    <t>207833</t>
  </si>
  <si>
    <t>207835</t>
  </si>
  <si>
    <t>207838</t>
  </si>
  <si>
    <t>218962</t>
  </si>
  <si>
    <t xml:space="preserve">Система ROCKFIRE: компоненты огнезащитного решения для крепления WIRED MAT 80 и WIRED MAT 105 на корпусе огнестойкого воздуховода (пр-во "ТЕРМОКЛИП") </t>
  </si>
  <si>
    <r>
      <t xml:space="preserve">Приварные стальные обмедненные штифты </t>
    </r>
    <r>
      <rPr>
        <b/>
        <sz val="11"/>
        <rFont val="Calibri"/>
        <family val="2"/>
        <scheme val="minor"/>
      </rPr>
      <t>CT/WP2</t>
    </r>
    <r>
      <rPr>
        <sz val="11"/>
        <rFont val="Calibri"/>
        <family val="2"/>
        <scheme val="minor"/>
      </rPr>
      <t xml:space="preserve"> диаметром 2 мм для аппаратов трансформаторного типа (Clim PW-33 и др.)</t>
    </r>
  </si>
  <si>
    <t>187157</t>
  </si>
  <si>
    <t>227415</t>
  </si>
  <si>
    <t>227417</t>
  </si>
  <si>
    <t>227609</t>
  </si>
  <si>
    <t>187517</t>
  </si>
  <si>
    <t>227132</t>
  </si>
  <si>
    <r>
      <t>Приварные стальные обмедненные штифты</t>
    </r>
    <r>
      <rPr>
        <b/>
        <sz val="11"/>
        <rFont val="Calibri"/>
        <family val="2"/>
        <scheme val="minor"/>
      </rPr>
      <t xml:space="preserve"> CD/WP2 </t>
    </r>
    <r>
      <rPr>
        <sz val="11"/>
        <rFont val="Calibri"/>
        <family val="2"/>
        <scheme val="minor"/>
      </rPr>
      <t>диаметром 2 мм для аппаратов конденсаторного типа (Clim СDW-45, HBS CD 1501 и др.)</t>
    </r>
  </si>
  <si>
    <t>188228</t>
  </si>
  <si>
    <t>188227</t>
  </si>
  <si>
    <t>187515</t>
  </si>
  <si>
    <r>
      <t xml:space="preserve">Стальная фиксирующая шайба </t>
    </r>
    <r>
      <rPr>
        <b/>
        <sz val="11"/>
        <rFont val="Calibri"/>
        <family val="2"/>
        <scheme val="minor"/>
      </rPr>
      <t>PW2/CS</t>
    </r>
    <r>
      <rPr>
        <sz val="11"/>
        <rFont val="Calibri"/>
        <family val="2"/>
        <scheme val="minor"/>
      </rPr>
      <t xml:space="preserve"> 
(используется в комплекте с CT/WP2 и CD/WP2)</t>
    </r>
  </si>
  <si>
    <t>Стальная фиксирующая шайба PW2/CS</t>
  </si>
  <si>
    <t>187527</t>
  </si>
  <si>
    <t>Приварной элемент CD/PWP 2,7 - 25</t>
  </si>
  <si>
    <t>Приварной элемент CD/PWP 2,7 - 28</t>
  </si>
  <si>
    <t>Приварной элемент CD/PWP 2,7 - 38</t>
  </si>
  <si>
    <t>Приварной элемент CD/PWP 2,7 - 48</t>
  </si>
  <si>
    <t>Приварной элемент CD/PWP 2,7 - 58</t>
  </si>
  <si>
    <t>Приварной элемент CD/PWP 2,7 - 68</t>
  </si>
  <si>
    <t>Приварной элемент CD/PWP 2,7  - 80</t>
  </si>
  <si>
    <t>Приварной элемент CD/PWP 2,7 - 90</t>
  </si>
  <si>
    <t>Приварной элемент CD/PWP 2,7 - 100</t>
  </si>
  <si>
    <t>Приварной элемент CD/PWP 2,7 ISOL - 25</t>
  </si>
  <si>
    <t>Приварной элемент CD/PWP 2,7 ISOL - 28</t>
  </si>
  <si>
    <t>Приварной элемент CD/PWP 2,7 ISOL - 38</t>
  </si>
  <si>
    <t>Приварной элемент CD/PWP 2,7 ISOL - 48</t>
  </si>
  <si>
    <t>Приварной элемент CD/PWP 2,7 ISOL - 58</t>
  </si>
  <si>
    <t>Приварной элемент CD/PWP 2,7 ISOL - 68</t>
  </si>
  <si>
    <t>Приварной элемент CD/PWP 2,7 ISOL - 80</t>
  </si>
  <si>
    <t>Приварной элемент CD/PWP 2,7 ISOL - 90</t>
  </si>
  <si>
    <t>Приварной элемент CD/PWP 2,7 ISOL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</si>
  <si>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</si>
  <si>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</si>
  <si>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</si>
  <si>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</si>
  <si>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</si>
  <si>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</si>
  <si>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</si>
  <si>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</si>
  <si>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</si>
  <si>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219007</t>
  </si>
  <si>
    <r>
      <t xml:space="preserve">Приварные элементы </t>
    </r>
    <r>
      <rPr>
        <b/>
        <sz val="11"/>
        <rFont val="Calibri"/>
        <family val="2"/>
        <scheme val="minor"/>
      </rPr>
      <t>CD/PWP2.7</t>
    </r>
    <r>
      <rPr>
        <sz val="11"/>
        <rFont val="Calibri"/>
        <family val="2"/>
        <scheme val="minor"/>
      </rPr>
      <t>, состоящие из обмедненной шпильки диаметром 2.7 мм и стальной шайбы диаметром 30 мм</t>
    </r>
  </si>
  <si>
    <t>Приварные элементы CD/PWP2.7, состоящие из стальной обмедненной шпильки диаметром 2.7 мм и стальной шайбы диаметром 30 мм (основание шпильки близ шайбы дополнительно изолировано для использования при креплении материалов, покрытых алюминиевой фольгой)</t>
  </si>
  <si>
    <t>227610</t>
  </si>
  <si>
    <t>227615</t>
  </si>
  <si>
    <t>187522</t>
  </si>
  <si>
    <t>187524</t>
  </si>
  <si>
    <t>227617</t>
  </si>
  <si>
    <t>227624</t>
  </si>
  <si>
    <t>239323</t>
  </si>
  <si>
    <t>227633</t>
  </si>
  <si>
    <t>227796</t>
  </si>
  <si>
    <t>227800</t>
  </si>
  <si>
    <t>219005</t>
  </si>
  <si>
    <t>219008</t>
  </si>
  <si>
    <t>219009</t>
  </si>
  <si>
    <t>219010</t>
  </si>
  <si>
    <t>219014</t>
  </si>
  <si>
    <t>руб./ЕИ
без НДС</t>
  </si>
  <si>
    <t>+7 963 677 36 54
roman.bochkov@rockwool.com</t>
  </si>
  <si>
    <t>+7 967 097 92 72
andrey.vinogradov@rockwool.com</t>
  </si>
  <si>
    <t>+7 963 996 64 82
fedor.lopaev@rockwool.com</t>
  </si>
  <si>
    <t>+7 921 995 62 00
alexander.zozulya@rockwool.com</t>
  </si>
  <si>
    <t>+7 918 558 73 21
alexander.chernyshev@rockwool.com</t>
  </si>
  <si>
    <t>+7 953 415 41 86
anatoly.babanin@rockwool.com</t>
  </si>
  <si>
    <t>+7 913 917 46 24
nikolay.nikitin@rockwool.com</t>
  </si>
  <si>
    <t>+7 963 996 64 94
alexandra.yurkina@rockwool.com</t>
  </si>
  <si>
    <t>Сопутствующая продукция для FT BARRIER / FT BARRIER D</t>
  </si>
  <si>
    <t>Сопутствующая продукция для CONLIT SL 150</t>
  </si>
  <si>
    <t>Диаметр трубы</t>
  </si>
  <si>
    <t>ОГНЕЗАЩИТНОЕ РЕШЕНИЕ FT BARRIER*</t>
  </si>
  <si>
    <t>ОГНЕЗАЩИТНОЕ РЕШЕНИЕ FT BARRIER D*</t>
  </si>
  <si>
    <t>Система ROCKFIRE: огнезащитное решение для стальных конструкций (CONLIT SL 150)</t>
  </si>
  <si>
    <t>Аксессуары к технической изоляции (лента ЛАС и бандажная лента)</t>
  </si>
  <si>
    <t>СИСТЕМНЫЕ КОМПОНЕНТЫ</t>
  </si>
  <si>
    <t>Краска CONLIT</t>
  </si>
  <si>
    <t>Условные обозначения в документе:</t>
  </si>
  <si>
    <t>ТЕХ БАТТС / FIRE BATTS / INDUSTRIAL BATTS</t>
  </si>
  <si>
    <t>FIRE BATTS 
(пр-во Россия)</t>
  </si>
  <si>
    <t>ALU FIRE BATTS 
(пр-во Россия)</t>
  </si>
  <si>
    <t>FIRE BATTS 110**
(пр-во Дания)</t>
  </si>
  <si>
    <t>ALU FIRE BATTS 110** 
(пр-во Дания)</t>
  </si>
  <si>
    <t>7. ** Поставка продукции FIRE BATTS 110 / ALU FIRE BATTS 110 производится на поддонах.</t>
  </si>
  <si>
    <t>LAMELLA MAT L / KLIMAFIX / ТЕХ МАТ</t>
  </si>
  <si>
    <t>Приварной штифт для аппаратов трасформаторного типа CT/WP2 - 19мм</t>
  </si>
  <si>
    <t>Приварной штифт для аппаратов трасформаторного типа CT/WP2 - 25мм</t>
  </si>
  <si>
    <t>Приварной штифт для аппаратов трасформаторного типа CT/WP2 - 32мм</t>
  </si>
  <si>
    <t>Приварной штифт для аппаратов трасформаторного типа CT/WP2 - 42мм</t>
  </si>
  <si>
    <t>Приварной штифт для аппаратов трасформаторного типа CT/WP2 - 51мм</t>
  </si>
  <si>
    <t>Приварной штифт для аппаратов трасформаторного типа CT/WP2 - 63мм</t>
  </si>
  <si>
    <t>Приварной штифт для аппаратов трасформаторного типа CT/WP2 - 76мм</t>
  </si>
  <si>
    <t>Приварной штифт для аппаратов трасформаторного типа CT/WP2 - 89мм</t>
  </si>
  <si>
    <t>Приварной штифт для аппаратов трасформаторного типа CT/WP2 - 105мм</t>
  </si>
  <si>
    <t>Приварной штифт для аппаратов трасформаторного типа CT/WP2 - 114мм</t>
  </si>
  <si>
    <t>Приварной штифт для аппаратов конденсаторного типа CD/WP2 - 20мм</t>
  </si>
  <si>
    <t>Приварной штифт для аппаратов конденсаторного типа CD/WP2 - 30мм</t>
  </si>
  <si>
    <t>Приварной штифт для аппаратов конденсаторного типа CD/WP2 - 40мм</t>
  </si>
  <si>
    <t>Приварной штифт для аппаратов конденсаторного типа CD/WP2 - 50мм</t>
  </si>
  <si>
    <t>Приварной штифт для аппаратов конденсаторного типа CD/WP2 - 60мм</t>
  </si>
  <si>
    <t>Приварной штифт для аппаратов конденсаторного типа CD/WP2 - 70мм</t>
  </si>
  <si>
    <t>Приварной штифт для аппаратов конденсаторного типа CD/WP2 - 80мм</t>
  </si>
  <si>
    <t>Приварной штифт для аппаратов конденсаторного типа CD/WP2 - 90мм</t>
  </si>
  <si>
    <t>Приварной штифт для аппаратов конденсаторного типа CD/WP2 - 100мм</t>
  </si>
  <si>
    <t>+7 495 995 77 55
press@rockwool.ru</t>
  </si>
  <si>
    <t>+7 343 319 41 08 / +7 922 109 41 08
konstantin.borozdin@rockwool.com</t>
  </si>
  <si>
    <t>Станислав Бухамет
Региональный торговый представитель, направление «Техническая изоляция и огнезащита»</t>
  </si>
  <si>
    <t>+7 987 226 98 66
stanislav.buhamet@rockwool.com</t>
  </si>
  <si>
    <t>FIRE BATTS (пр-во Россия)</t>
  </si>
  <si>
    <t>FIRE BATTS (пр-во Дания)</t>
  </si>
  <si>
    <t>FT Barrier / FT Barrier D</t>
  </si>
  <si>
    <t>Conlit SL 150</t>
  </si>
  <si>
    <t>СОПУТСТВУЮЩАЯ ПРОДУКЦИЯ</t>
  </si>
  <si>
    <t xml:space="preserve">ПРАЙС-ЛИСТ НА ТЕПЛОИЗОЛЯЦИОННУЮ ПРОДУКЦИЮ </t>
  </si>
  <si>
    <t>Владимир Пресняков
Региональный торговый представитель, направление «Техническая изоляция и огнезащита»</t>
  </si>
  <si>
    <t>+7 921 953 60 85
vladimir.presnyakov@rockwool.com</t>
  </si>
  <si>
    <t>4.5 т</t>
  </si>
  <si>
    <t>руб./м2 
с НДС 20%</t>
  </si>
  <si>
    <t>руб./м3 
с НДС 20%</t>
  </si>
  <si>
    <t>FT BARRIER</t>
  </si>
  <si>
    <t>FT BARRIER D</t>
  </si>
  <si>
    <t>1. Ставка НДС применяется в соответствии с действующим законодательством.</t>
  </si>
  <si>
    <t xml:space="preserve">5. Производство - Россия </t>
  </si>
  <si>
    <t>6. * Паллет размером 2000х1200. Максимальная высота - 2,540 мм.</t>
  </si>
  <si>
    <t>5. * LAMELLA MAT L  30, 40 и 50 мм, а также KLIMAFIX 30 мм отгружаются кратно рулонам (складские позиции). Заказ остальных размеров - кратно паллете (24 рулона).</t>
  </si>
  <si>
    <t xml:space="preserve">1. Ставка НДС применяется в соответствии с действующим законодательством. </t>
  </si>
  <si>
    <t>5. * В состав огнезащитного решения FT BARRIER / FT BARRIER D помимо огнезащитных плит ROCKWOOL входят стальные анкеры Termoclip Стена-4 и стальная шайба.</t>
  </si>
  <si>
    <t>Федов Лопаев 
Региональный торговый представитель, направление «Техническая изоляция и огнезащита»</t>
  </si>
  <si>
    <t>руб./ЕИ 
с НДС 20%</t>
  </si>
  <si>
    <t>руб./уп.
с НДС 20%</t>
  </si>
  <si>
    <t>3. Отгрузка производится кратно упаковкам</t>
  </si>
  <si>
    <t>4. Сроки поставки уточняйте у линейного специалиста.</t>
  </si>
  <si>
    <t>6. Цена на толщины ТЕХ БАТТС, не указанные в прайс-листе, рассчитываются исходя их цены за куб (= цена за куб категории С * толщина (в мм) / 1000) .</t>
  </si>
  <si>
    <t>без учета НДС</t>
  </si>
  <si>
    <t>с учетом НДС 20%</t>
  </si>
  <si>
    <t>(выберите из списка).</t>
  </si>
  <si>
    <t>3. Счет является действительным к оплате в течение 3-х банковских дней.</t>
  </si>
  <si>
    <t>4. Заказы на теплоизоляционные материалы поступают в производство с момента поступления денег на расчетный счет производителя.</t>
  </si>
  <si>
    <t>5. Условия для минимального заказа на каждую категорию продукции смотрите на листе "Условия отгрузки".</t>
  </si>
  <si>
    <t>2. Цены указаны в рублях</t>
  </si>
  <si>
    <t>Категория OLD</t>
  </si>
  <si>
    <r>
      <t xml:space="preserve">4. * Стоимость кашировки продукции ТЕХ БАТТС алюминиевой фольгой - </t>
    </r>
    <r>
      <rPr>
        <b/>
        <sz val="11"/>
        <rFont val="Calibri"/>
        <family val="2"/>
        <scheme val="minor"/>
      </rPr>
      <t>45.00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1"/>
        <rFont val="Calibri"/>
        <family val="2"/>
        <scheme val="minor"/>
      </rPr>
      <t>54.00 руб./м2 с НДС 20%</t>
    </r>
    <r>
      <rPr>
        <sz val="11"/>
        <rFont val="Calibri"/>
        <family val="2"/>
        <scheme val="minor"/>
      </rPr>
      <t>.</t>
    </r>
  </si>
  <si>
    <t>SAP code</t>
  </si>
  <si>
    <t>10 м (кратно упаковке)</t>
  </si>
  <si>
    <t>по запросу</t>
  </si>
  <si>
    <t>90610</t>
  </si>
  <si>
    <t>от 01 июня 2019 года</t>
  </si>
  <si>
    <t>%ROCKprotect 500 мм (50 м, ш = 500 мм)</t>
  </si>
  <si>
    <t>ROCKprotect 600 мм (50 м, ш = 600 мм)</t>
  </si>
  <si>
    <t>277480</t>
  </si>
  <si>
    <t>276973</t>
  </si>
  <si>
    <t>Краска FT DÉCOR (белый) (код 277480)</t>
  </si>
  <si>
    <t>%Краска FT DÉCOR (белый) (код 50694)</t>
  </si>
  <si>
    <t>% на вкладке "Сопутствующая продукция" выделяются позиции, которые будут закрыты после распродажи остатков</t>
  </si>
  <si>
    <t>10043</t>
  </si>
  <si>
    <t>169763</t>
  </si>
  <si>
    <t>60272</t>
  </si>
  <si>
    <t>6830</t>
  </si>
  <si>
    <t>6832</t>
  </si>
  <si>
    <t>10042</t>
  </si>
  <si>
    <t>78383</t>
  </si>
  <si>
    <t>10041</t>
  </si>
  <si>
    <t>229085</t>
  </si>
  <si>
    <t>218946</t>
  </si>
  <si>
    <t>100292</t>
  </si>
  <si>
    <t>100290</t>
  </si>
  <si>
    <t>100296</t>
  </si>
  <si>
    <t>163866</t>
  </si>
  <si>
    <t>157988</t>
  </si>
  <si>
    <t>157907</t>
  </si>
  <si>
    <t>157901</t>
  </si>
  <si>
    <t>216094</t>
  </si>
  <si>
    <t>131303</t>
  </si>
  <si>
    <t>98241</t>
  </si>
  <si>
    <t>83988</t>
  </si>
  <si>
    <t>132341</t>
  </si>
  <si>
    <t>67838</t>
  </si>
  <si>
    <t>68240</t>
  </si>
  <si>
    <t>67593</t>
  </si>
  <si>
    <t>133316</t>
  </si>
  <si>
    <t>96411</t>
  </si>
  <si>
    <t>78890</t>
  </si>
  <si>
    <t>222462</t>
  </si>
  <si>
    <t>223374</t>
  </si>
  <si>
    <t>98488</t>
  </si>
  <si>
    <t>98483</t>
  </si>
  <si>
    <t>98481</t>
  </si>
  <si>
    <t>113570</t>
  </si>
  <si>
    <t>98478</t>
  </si>
  <si>
    <t>98479</t>
  </si>
  <si>
    <t>113569</t>
  </si>
  <si>
    <t>102577</t>
  </si>
  <si>
    <t>222456</t>
  </si>
  <si>
    <t>66439</t>
  </si>
  <si>
    <t>66534</t>
  </si>
  <si>
    <t>67619</t>
  </si>
  <si>
    <t>82649</t>
  </si>
  <si>
    <t>78311</t>
  </si>
  <si>
    <t>78908</t>
  </si>
  <si>
    <t>84236</t>
  </si>
  <si>
    <t>78307</t>
  </si>
  <si>
    <t>122181</t>
  </si>
  <si>
    <t>223405</t>
  </si>
  <si>
    <t>223406</t>
  </si>
  <si>
    <t>223410</t>
  </si>
  <si>
    <t>115336</t>
  </si>
  <si>
    <t>105804</t>
  </si>
  <si>
    <t>130710</t>
  </si>
  <si>
    <t>115345</t>
  </si>
  <si>
    <t>130708</t>
  </si>
  <si>
    <t>222468</t>
  </si>
  <si>
    <t>222475</t>
  </si>
  <si>
    <t>222477</t>
  </si>
  <si>
    <t>76535</t>
  </si>
  <si>
    <t>72377</t>
  </si>
  <si>
    <t>73766</t>
  </si>
  <si>
    <t>72272</t>
  </si>
  <si>
    <t>84237</t>
  </si>
  <si>
    <t>82605</t>
  </si>
  <si>
    <t>222470</t>
  </si>
  <si>
    <t>222476</t>
  </si>
  <si>
    <t>222479</t>
  </si>
  <si>
    <t>75922</t>
  </si>
  <si>
    <t>72380</t>
  </si>
  <si>
    <t>72837</t>
  </si>
  <si>
    <t>72835</t>
  </si>
  <si>
    <t>132345</t>
  </si>
  <si>
    <t>132346</t>
  </si>
  <si>
    <t>216860</t>
  </si>
  <si>
    <t>216889</t>
  </si>
  <si>
    <t>216892</t>
  </si>
  <si>
    <t>163015</t>
  </si>
  <si>
    <t>100718</t>
  </si>
  <si>
    <t>115675</t>
  </si>
  <si>
    <t>84071</t>
  </si>
  <si>
    <t>132352</t>
  </si>
  <si>
    <t>163867</t>
  </si>
  <si>
    <t>131307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</si>
</sst>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0.000"/>
    <numFmt numFmtId="165" formatCode="#,##0.00_р_."/>
    <numFmt numFmtId="166" formatCode="#,##0.000"/>
    <numFmt numFmtId="167" formatCode="_-* #,##0\ _р_._-;\-* #,##0\ _р_._-;_-* &quot;-&quot;\ _р_._-;_-@_-"/>
    <numFmt numFmtId="168" formatCode="_-* #,##0.00\ _р_._-;\-* #,##0.00\ _р_._-;_-* &quot;-&quot;??\ _р_._-;_-@_-"/>
    <numFmt numFmtId="169" formatCode="0.0%"/>
    <numFmt numFmtId="170" formatCode="#,##0.0"/>
  </numFmts>
  <fonts count="70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2"/>
      <color theme="0" tint="-0.49998474074526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NTTimes/Cyrillic"/>
    </font>
    <font>
      <sz val="10"/>
      <name val="Arial CYR"/>
    </font>
    <font>
      <u/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 Cyr"/>
      <family val="2"/>
      <charset val="204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6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12" fillId="0" borderId="0"/>
    <xf numFmtId="0" fontId="26" fillId="0" borderId="0" applyNumberForma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7" borderId="55" applyNumberFormat="0" applyProtection="0">
      <alignment horizontal="left" vertical="center" indent="1"/>
    </xf>
    <xf numFmtId="44" fontId="30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" fillId="0" borderId="0"/>
    <xf numFmtId="0" fontId="5" fillId="0" borderId="0"/>
    <xf numFmtId="49" fontId="58" fillId="0" borderId="0"/>
    <xf numFmtId="0" fontId="6" fillId="0" borderId="0"/>
  </cellStyleXfs>
  <cellXfs count="951">
    <xf numFmtId="0" fontId="0" fillId="0" borderId="0" xfId="0"/>
    <xf numFmtId="0" fontId="15" fillId="3" borderId="0" xfId="2" applyFont="1" applyFill="1"/>
    <xf numFmtId="0" fontId="15" fillId="0" borderId="0" xfId="2" applyFont="1"/>
    <xf numFmtId="4" fontId="15" fillId="0" borderId="0" xfId="2" applyNumberFormat="1" applyFont="1"/>
    <xf numFmtId="164" fontId="15" fillId="0" borderId="0" xfId="2" applyNumberFormat="1" applyFont="1"/>
    <xf numFmtId="4" fontId="15" fillId="0" borderId="0" xfId="2" applyNumberFormat="1" applyFont="1" applyAlignment="1"/>
    <xf numFmtId="4" fontId="13" fillId="3" borderId="0" xfId="2" applyNumberFormat="1" applyFont="1" applyFill="1" applyBorder="1" applyAlignment="1">
      <alignment horizontal="center" vertical="center" wrapText="1"/>
    </xf>
    <xf numFmtId="0" fontId="14" fillId="3" borderId="0" xfId="2" applyFont="1" applyFill="1" applyBorder="1"/>
    <xf numFmtId="0" fontId="14" fillId="3" borderId="0" xfId="2" applyFont="1" applyFill="1"/>
    <xf numFmtId="4" fontId="13" fillId="3" borderId="0" xfId="2" applyNumberFormat="1" applyFont="1" applyFill="1" applyBorder="1" applyAlignment="1" applyProtection="1">
      <alignment horizontal="center"/>
      <protection hidden="1"/>
    </xf>
    <xf numFmtId="0" fontId="17" fillId="3" borderId="0" xfId="2" applyFont="1" applyFill="1" applyBorder="1" applyAlignment="1">
      <alignment horizontal="center"/>
    </xf>
    <xf numFmtId="3" fontId="17" fillId="3" borderId="0" xfId="2" applyNumberFormat="1" applyFont="1" applyFill="1" applyBorder="1" applyAlignment="1">
      <alignment horizontal="center" vertical="center" wrapText="1"/>
    </xf>
    <xf numFmtId="4" fontId="14" fillId="3" borderId="0" xfId="2" applyNumberFormat="1" applyFont="1" applyFill="1" applyBorder="1" applyAlignment="1">
      <alignment horizontal="center"/>
    </xf>
    <xf numFmtId="2" fontId="14" fillId="3" borderId="0" xfId="2" applyNumberFormat="1" applyFont="1" applyFill="1" applyBorder="1"/>
    <xf numFmtId="0" fontId="17" fillId="3" borderId="45" xfId="2" applyFont="1" applyFill="1" applyBorder="1" applyAlignment="1">
      <alignment horizontal="center"/>
    </xf>
    <xf numFmtId="4" fontId="16" fillId="0" borderId="0" xfId="2" applyNumberFormat="1" applyFont="1" applyAlignment="1"/>
    <xf numFmtId="0" fontId="13" fillId="3" borderId="0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9" fillId="0" borderId="0" xfId="2" applyFont="1" applyAlignment="1">
      <alignment vertical="top"/>
    </xf>
    <xf numFmtId="0" fontId="12" fillId="0" borderId="0" xfId="2" applyFont="1" applyAlignment="1">
      <alignment horizontal="left"/>
    </xf>
    <xf numFmtId="0" fontId="12" fillId="0" borderId="0" xfId="2" applyFont="1"/>
    <xf numFmtId="0" fontId="12" fillId="3" borderId="0" xfId="2" applyFont="1" applyFill="1"/>
    <xf numFmtId="4" fontId="12" fillId="0" borderId="0" xfId="2" applyNumberFormat="1" applyFont="1" applyAlignment="1"/>
    <xf numFmtId="0" fontId="19" fillId="0" borderId="0" xfId="2" applyFont="1" applyAlignment="1" applyProtection="1">
      <alignment vertical="top"/>
      <protection hidden="1"/>
    </xf>
    <xf numFmtId="0" fontId="23" fillId="0" borderId="0" xfId="2" applyFont="1" applyAlignment="1" applyProtection="1">
      <alignment vertical="top"/>
      <protection hidden="1"/>
    </xf>
    <xf numFmtId="0" fontId="19" fillId="3" borderId="0" xfId="2" applyFont="1" applyFill="1" applyAlignment="1">
      <alignment vertical="top"/>
    </xf>
    <xf numFmtId="0" fontId="19" fillId="0" borderId="0" xfId="2" applyFont="1" applyBorder="1" applyAlignment="1" applyProtection="1">
      <alignment vertical="top"/>
      <protection hidden="1"/>
    </xf>
    <xf numFmtId="0" fontId="23" fillId="0" borderId="0" xfId="2" applyFont="1" applyBorder="1" applyAlignment="1" applyProtection="1">
      <alignment vertical="top"/>
      <protection hidden="1"/>
    </xf>
    <xf numFmtId="4" fontId="20" fillId="0" borderId="0" xfId="2" applyNumberFormat="1" applyFont="1" applyFill="1" applyBorder="1" applyAlignment="1">
      <alignment horizontal="center" vertical="top"/>
    </xf>
    <xf numFmtId="4" fontId="22" fillId="0" borderId="0" xfId="2" applyNumberFormat="1" applyFont="1" applyFill="1" applyBorder="1" applyAlignment="1">
      <alignment horizontal="center" vertical="top"/>
    </xf>
    <xf numFmtId="4" fontId="24" fillId="0" borderId="0" xfId="2" applyNumberFormat="1" applyFont="1" applyAlignment="1"/>
    <xf numFmtId="0" fontId="19" fillId="3" borderId="0" xfId="2" applyFont="1" applyFill="1" applyAlignment="1">
      <alignment vertical="center"/>
    </xf>
    <xf numFmtId="0" fontId="18" fillId="0" borderId="0" xfId="2" applyFont="1" applyBorder="1" applyAlignment="1">
      <alignment horizontal="left" vertical="top"/>
    </xf>
    <xf numFmtId="14" fontId="18" fillId="0" borderId="0" xfId="2" applyNumberFormat="1" applyFont="1" applyBorder="1" applyAlignment="1">
      <alignment horizontal="left" vertical="top"/>
    </xf>
    <xf numFmtId="0" fontId="25" fillId="3" borderId="0" xfId="2" applyFont="1" applyFill="1" applyBorder="1" applyAlignment="1">
      <alignment horizontal="center" vertical="center"/>
    </xf>
    <xf numFmtId="0" fontId="25" fillId="3" borderId="0" xfId="2" applyFont="1" applyFill="1" applyAlignment="1">
      <alignment horizontal="center" vertical="center"/>
    </xf>
    <xf numFmtId="0" fontId="19" fillId="0" borderId="0" xfId="2" applyFont="1" applyAlignment="1">
      <alignment vertical="center"/>
    </xf>
    <xf numFmtId="0" fontId="26" fillId="0" borderId="0" xfId="17" applyFill="1" applyBorder="1" applyAlignment="1">
      <alignment horizontal="left" vertical="center"/>
    </xf>
    <xf numFmtId="0" fontId="27" fillId="0" borderId="0" xfId="15" applyFont="1"/>
    <xf numFmtId="0" fontId="8" fillId="3" borderId="0" xfId="18" applyFont="1" applyFill="1" applyBorder="1" applyAlignment="1">
      <alignment horizontal="center"/>
    </xf>
    <xf numFmtId="0" fontId="27" fillId="0" borderId="5" xfId="15" applyFont="1" applyFill="1" applyBorder="1" applyAlignment="1">
      <alignment vertical="center" wrapText="1"/>
    </xf>
    <xf numFmtId="0" fontId="27" fillId="0" borderId="5" xfId="15" quotePrefix="1" applyFont="1" applyFill="1" applyBorder="1" applyAlignment="1">
      <alignment vertical="center" wrapText="1"/>
    </xf>
    <xf numFmtId="0" fontId="27" fillId="0" borderId="0" xfId="15" applyFont="1" applyFill="1"/>
    <xf numFmtId="0" fontId="27" fillId="6" borderId="5" xfId="15" applyFont="1" applyFill="1" applyBorder="1" applyAlignment="1">
      <alignment horizontal="left" vertical="center" wrapText="1"/>
    </xf>
    <xf numFmtId="0" fontId="27" fillId="6" borderId="5" xfId="15" quotePrefix="1" applyFont="1" applyFill="1" applyBorder="1" applyAlignment="1">
      <alignment horizontal="left" vertical="center" wrapText="1"/>
    </xf>
    <xf numFmtId="0" fontId="27" fillId="6" borderId="5" xfId="15" applyFont="1" applyFill="1" applyBorder="1" applyAlignment="1">
      <alignment vertical="center" wrapText="1"/>
    </xf>
    <xf numFmtId="0" fontId="27" fillId="6" borderId="5" xfId="15" quotePrefix="1" applyFont="1" applyFill="1" applyBorder="1" applyAlignment="1">
      <alignment vertical="center" wrapText="1"/>
    </xf>
    <xf numFmtId="0" fontId="27" fillId="3" borderId="0" xfId="15" applyFont="1" applyFill="1"/>
    <xf numFmtId="0" fontId="28" fillId="0" borderId="0" xfId="15" applyFont="1" applyAlignment="1">
      <alignment horizontal="center" vertical="center"/>
    </xf>
    <xf numFmtId="14" fontId="18" fillId="0" borderId="0" xfId="2" applyNumberFormat="1" applyFont="1" applyBorder="1" applyAlignment="1">
      <alignment vertical="top"/>
    </xf>
    <xf numFmtId="0" fontId="19" fillId="0" borderId="0" xfId="2" applyFont="1" applyAlignment="1">
      <alignment horizontal="left"/>
    </xf>
    <xf numFmtId="0" fontId="12" fillId="3" borderId="0" xfId="2" applyFont="1" applyFill="1" applyAlignment="1"/>
    <xf numFmtId="0" fontId="12" fillId="0" borderId="0" xfId="2" applyFont="1" applyAlignment="1"/>
    <xf numFmtId="0" fontId="19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4" fontId="15" fillId="0" borderId="0" xfId="2" applyNumberFormat="1" applyFont="1" applyAlignment="1">
      <alignment vertical="center"/>
    </xf>
    <xf numFmtId="164" fontId="15" fillId="0" borderId="0" xfId="2" applyNumberFormat="1" applyFont="1" applyAlignment="1">
      <alignment vertical="center"/>
    </xf>
    <xf numFmtId="0" fontId="27" fillId="0" borderId="0" xfId="0" applyFont="1"/>
    <xf numFmtId="0" fontId="21" fillId="3" borderId="0" xfId="2" applyFont="1" applyFill="1" applyBorder="1" applyAlignment="1">
      <alignment horizontal="center" vertical="center" wrapText="1"/>
    </xf>
    <xf numFmtId="1" fontId="14" fillId="3" borderId="0" xfId="2" applyNumberFormat="1" applyFont="1" applyFill="1" applyBorder="1"/>
    <xf numFmtId="0" fontId="28" fillId="6" borderId="53" xfId="15" applyFont="1" applyFill="1" applyBorder="1" applyAlignment="1">
      <alignment horizontal="center" vertical="center" wrapText="1"/>
    </xf>
    <xf numFmtId="0" fontId="32" fillId="0" borderId="0" xfId="17" applyFont="1" applyAlignment="1">
      <alignment horizontal="left" vertical="center"/>
    </xf>
    <xf numFmtId="0" fontId="34" fillId="0" borderId="0" xfId="2" applyFont="1" applyBorder="1" applyAlignment="1">
      <alignment horizontal="center" vertical="top"/>
    </xf>
    <xf numFmtId="0" fontId="34" fillId="0" borderId="0" xfId="2" applyFont="1" applyBorder="1" applyAlignment="1">
      <alignment vertical="center"/>
    </xf>
    <xf numFmtId="0" fontId="33" fillId="0" borderId="0" xfId="17" applyFont="1" applyFill="1" applyBorder="1" applyAlignment="1">
      <alignment vertical="center"/>
    </xf>
    <xf numFmtId="0" fontId="36" fillId="0" borderId="0" xfId="15" applyFont="1"/>
    <xf numFmtId="0" fontId="37" fillId="3" borderId="87" xfId="0" applyFont="1" applyFill="1" applyBorder="1" applyAlignment="1">
      <alignment horizontal="center" vertical="center" wrapText="1"/>
    </xf>
    <xf numFmtId="0" fontId="37" fillId="3" borderId="88" xfId="0" applyFont="1" applyFill="1" applyBorder="1" applyAlignment="1">
      <alignment horizontal="center" vertical="center"/>
    </xf>
    <xf numFmtId="0" fontId="37" fillId="3" borderId="89" xfId="0" applyFont="1" applyFill="1" applyBorder="1" applyAlignment="1">
      <alignment horizontal="center" vertical="center"/>
    </xf>
    <xf numFmtId="0" fontId="37" fillId="3" borderId="90" xfId="0" quotePrefix="1" applyFont="1" applyFill="1" applyBorder="1" applyAlignment="1">
      <alignment horizontal="center" vertical="center"/>
    </xf>
    <xf numFmtId="0" fontId="37" fillId="3" borderId="91" xfId="0" applyFont="1" applyFill="1" applyBorder="1" applyAlignment="1">
      <alignment horizontal="center" vertical="center"/>
    </xf>
    <xf numFmtId="164" fontId="37" fillId="3" borderId="89" xfId="0" applyNumberFormat="1" applyFont="1" applyFill="1" applyBorder="1" applyAlignment="1">
      <alignment horizontal="center" vertical="center"/>
    </xf>
    <xf numFmtId="164" fontId="37" fillId="3" borderId="92" xfId="0" applyNumberFormat="1" applyFont="1" applyFill="1" applyBorder="1" applyAlignment="1">
      <alignment horizontal="center" vertical="center"/>
    </xf>
    <xf numFmtId="4" fontId="38" fillId="3" borderId="93" xfId="0" applyNumberFormat="1" applyFont="1" applyFill="1" applyBorder="1" applyAlignment="1">
      <alignment horizontal="center" vertical="center"/>
    </xf>
    <xf numFmtId="4" fontId="37" fillId="3" borderId="91" xfId="0" applyNumberFormat="1" applyFont="1" applyFill="1" applyBorder="1" applyAlignment="1">
      <alignment horizontal="center" vertical="center"/>
    </xf>
    <xf numFmtId="4" fontId="38" fillId="3" borderId="92" xfId="0" applyNumberFormat="1" applyFont="1" applyFill="1" applyBorder="1" applyAlignment="1">
      <alignment horizontal="center" vertical="center"/>
    </xf>
    <xf numFmtId="4" fontId="37" fillId="3" borderId="88" xfId="0" applyNumberFormat="1" applyFont="1" applyFill="1" applyBorder="1" applyAlignment="1">
      <alignment horizontal="center" vertical="center"/>
    </xf>
    <xf numFmtId="0" fontId="40" fillId="3" borderId="0" xfId="2" applyFont="1" applyFill="1" applyAlignment="1">
      <alignment vertical="top"/>
    </xf>
    <xf numFmtId="0" fontId="40" fillId="0" borderId="0" xfId="2" applyFont="1" applyAlignment="1">
      <alignment vertical="top"/>
    </xf>
    <xf numFmtId="0" fontId="39" fillId="3" borderId="0" xfId="2" applyFont="1" applyFill="1" applyBorder="1" applyAlignment="1">
      <alignment horizontal="center" vertical="top"/>
    </xf>
    <xf numFmtId="0" fontId="39" fillId="0" borderId="0" xfId="2" applyFont="1" applyBorder="1" applyAlignment="1">
      <alignment horizontal="center" vertical="top"/>
    </xf>
    <xf numFmtId="14" fontId="41" fillId="3" borderId="0" xfId="2" applyNumberFormat="1" applyFont="1" applyFill="1" applyBorder="1" applyAlignment="1">
      <alignment horizontal="center" vertical="center"/>
    </xf>
    <xf numFmtId="14" fontId="41" fillId="0" borderId="0" xfId="2" applyNumberFormat="1" applyFont="1" applyBorder="1" applyAlignment="1">
      <alignment horizontal="center" vertical="center"/>
    </xf>
    <xf numFmtId="4" fontId="41" fillId="3" borderId="0" xfId="2" applyNumberFormat="1" applyFont="1" applyFill="1" applyBorder="1" applyAlignment="1">
      <alignment horizontal="center" vertical="center"/>
    </xf>
    <xf numFmtId="0" fontId="40" fillId="3" borderId="0" xfId="2" applyFont="1" applyFill="1" applyAlignment="1">
      <alignment vertical="center"/>
    </xf>
    <xf numFmtId="0" fontId="40" fillId="0" borderId="0" xfId="2" applyFont="1" applyAlignment="1">
      <alignment vertical="center"/>
    </xf>
    <xf numFmtId="0" fontId="42" fillId="3" borderId="0" xfId="17" applyFont="1" applyFill="1" applyBorder="1" applyAlignment="1">
      <alignment vertical="center"/>
    </xf>
    <xf numFmtId="0" fontId="42" fillId="0" borderId="0" xfId="17" applyFont="1" applyFill="1" applyBorder="1" applyAlignment="1">
      <alignment vertical="center"/>
    </xf>
    <xf numFmtId="4" fontId="42" fillId="3" borderId="0" xfId="17" applyNumberFormat="1" applyFont="1" applyFill="1" applyBorder="1" applyAlignment="1">
      <alignment vertical="center"/>
    </xf>
    <xf numFmtId="0" fontId="37" fillId="3" borderId="0" xfId="2" applyFont="1" applyFill="1" applyAlignment="1">
      <alignment vertical="top"/>
    </xf>
    <xf numFmtId="0" fontId="37" fillId="0" borderId="0" xfId="2" applyFont="1" applyAlignment="1">
      <alignment vertical="top"/>
    </xf>
    <xf numFmtId="0" fontId="41" fillId="3" borderId="0" xfId="2" applyFont="1" applyFill="1" applyBorder="1" applyAlignment="1">
      <alignment horizontal="left" vertical="top"/>
    </xf>
    <xf numFmtId="0" fontId="44" fillId="3" borderId="0" xfId="2" applyFont="1" applyFill="1" applyBorder="1" applyAlignment="1">
      <alignment horizontal="left" vertical="top"/>
    </xf>
    <xf numFmtId="0" fontId="44" fillId="0" borderId="0" xfId="2" applyFont="1" applyBorder="1" applyAlignment="1">
      <alignment horizontal="center" vertical="top"/>
    </xf>
    <xf numFmtId="0" fontId="44" fillId="3" borderId="0" xfId="2" applyFont="1" applyFill="1" applyBorder="1" applyAlignment="1">
      <alignment horizontal="center" vertical="top"/>
    </xf>
    <xf numFmtId="164" fontId="44" fillId="3" borderId="0" xfId="2" applyNumberFormat="1" applyFont="1" applyFill="1" applyBorder="1" applyAlignment="1">
      <alignment horizontal="center" vertical="top"/>
    </xf>
    <xf numFmtId="4" fontId="41" fillId="3" borderId="0" xfId="2" applyNumberFormat="1" applyFont="1" applyFill="1" applyBorder="1" applyAlignment="1">
      <alignment horizontal="center" vertical="top"/>
    </xf>
    <xf numFmtId="0" fontId="44" fillId="0" borderId="0" xfId="2" applyFont="1" applyAlignment="1">
      <alignment vertical="top"/>
    </xf>
    <xf numFmtId="0" fontId="44" fillId="3" borderId="0" xfId="2" applyFont="1" applyFill="1" applyAlignment="1">
      <alignment vertical="top"/>
    </xf>
    <xf numFmtId="0" fontId="38" fillId="9" borderId="64" xfId="2" applyFont="1" applyFill="1" applyBorder="1" applyAlignment="1">
      <alignment horizontal="center" vertical="center" wrapText="1"/>
    </xf>
    <xf numFmtId="0" fontId="38" fillId="3" borderId="0" xfId="2" applyFont="1" applyFill="1" applyAlignment="1">
      <alignment wrapText="1"/>
    </xf>
    <xf numFmtId="0" fontId="38" fillId="0" borderId="0" xfId="2" applyFont="1" applyAlignment="1">
      <alignment wrapText="1"/>
    </xf>
    <xf numFmtId="0" fontId="45" fillId="9" borderId="45" xfId="2" applyFont="1" applyFill="1" applyBorder="1" applyAlignment="1">
      <alignment horizontal="center" vertical="center" wrapText="1"/>
    </xf>
    <xf numFmtId="0" fontId="45" fillId="3" borderId="0" xfId="2" applyFont="1" applyFill="1"/>
    <xf numFmtId="4" fontId="45" fillId="3" borderId="0" xfId="2" applyNumberFormat="1" applyFont="1" applyFill="1"/>
    <xf numFmtId="0" fontId="45" fillId="3" borderId="64" xfId="2" applyFont="1" applyFill="1" applyBorder="1" applyAlignment="1">
      <alignment horizontal="center" vertical="center" wrapText="1"/>
    </xf>
    <xf numFmtId="2" fontId="45" fillId="3" borderId="0" xfId="2" applyNumberFormat="1" applyFont="1" applyFill="1"/>
    <xf numFmtId="3" fontId="45" fillId="3" borderId="0" xfId="2" applyNumberFormat="1" applyFont="1" applyFill="1"/>
    <xf numFmtId="0" fontId="45" fillId="0" borderId="0" xfId="2" applyFont="1"/>
    <xf numFmtId="0" fontId="45" fillId="3" borderId="0" xfId="2" applyFont="1" applyFill="1" applyBorder="1" applyAlignment="1">
      <alignment horizontal="center" vertical="center" wrapText="1"/>
    </xf>
    <xf numFmtId="0" fontId="45" fillId="3" borderId="13" xfId="2" applyFont="1" applyFill="1" applyBorder="1" applyAlignment="1">
      <alignment horizontal="center" vertical="center" wrapText="1"/>
    </xf>
    <xf numFmtId="0" fontId="45" fillId="3" borderId="47" xfId="2" applyFont="1" applyFill="1" applyBorder="1" applyAlignment="1">
      <alignment horizontal="center" vertical="center" wrapText="1"/>
    </xf>
    <xf numFmtId="0" fontId="45" fillId="3" borderId="0" xfId="0" applyFont="1" applyFill="1"/>
    <xf numFmtId="0" fontId="45" fillId="5" borderId="0" xfId="2" applyFont="1" applyFill="1"/>
    <xf numFmtId="164" fontId="45" fillId="0" borderId="0" xfId="2" applyNumberFormat="1" applyFont="1"/>
    <xf numFmtId="4" fontId="46" fillId="0" borderId="0" xfId="2" applyNumberFormat="1" applyFont="1"/>
    <xf numFmtId="4" fontId="45" fillId="0" borderId="0" xfId="2" applyNumberFormat="1" applyFont="1"/>
    <xf numFmtId="0" fontId="45" fillId="0" borderId="0" xfId="2" applyFont="1" applyAlignment="1">
      <alignment horizontal="left"/>
    </xf>
    <xf numFmtId="0" fontId="45" fillId="0" borderId="0" xfId="2" applyFont="1" applyFill="1"/>
    <xf numFmtId="4" fontId="45" fillId="0" borderId="0" xfId="2" applyNumberFormat="1" applyFont="1" applyAlignment="1"/>
    <xf numFmtId="0" fontId="45" fillId="9" borderId="0" xfId="2" applyFont="1" applyFill="1" applyBorder="1" applyAlignment="1">
      <alignment horizontal="center" vertical="center" wrapText="1"/>
    </xf>
    <xf numFmtId="0" fontId="37" fillId="9" borderId="53" xfId="0" applyFont="1" applyFill="1" applyBorder="1" applyAlignment="1">
      <alignment horizontal="center" vertical="center" wrapText="1"/>
    </xf>
    <xf numFmtId="4" fontId="38" fillId="10" borderId="53" xfId="0" applyNumberFormat="1" applyFont="1" applyFill="1" applyBorder="1" applyAlignment="1">
      <alignment horizontal="center" vertical="center" wrapText="1"/>
    </xf>
    <xf numFmtId="4" fontId="38" fillId="10" borderId="42" xfId="0" applyNumberFormat="1" applyFont="1" applyFill="1" applyBorder="1" applyAlignment="1">
      <alignment horizontal="center" vertical="center" wrapText="1"/>
    </xf>
    <xf numFmtId="0" fontId="37" fillId="3" borderId="94" xfId="0" applyFont="1" applyFill="1" applyBorder="1" applyAlignment="1">
      <alignment horizontal="center" vertical="center" wrapText="1"/>
    </xf>
    <xf numFmtId="0" fontId="37" fillId="3" borderId="95" xfId="0" applyFont="1" applyFill="1" applyBorder="1" applyAlignment="1">
      <alignment horizontal="center" vertical="center"/>
    </xf>
    <xf numFmtId="0" fontId="37" fillId="3" borderId="96" xfId="0" applyFont="1" applyFill="1" applyBorder="1" applyAlignment="1">
      <alignment horizontal="center" vertical="center"/>
    </xf>
    <xf numFmtId="0" fontId="37" fillId="3" borderId="97" xfId="0" quotePrefix="1" applyFont="1" applyFill="1" applyBorder="1" applyAlignment="1">
      <alignment horizontal="center" vertical="center"/>
    </xf>
    <xf numFmtId="0" fontId="37" fillId="3" borderId="98" xfId="0" applyFont="1" applyFill="1" applyBorder="1" applyAlignment="1">
      <alignment horizontal="center" vertical="center"/>
    </xf>
    <xf numFmtId="164" fontId="37" fillId="3" borderId="96" xfId="0" applyNumberFormat="1" applyFont="1" applyFill="1" applyBorder="1" applyAlignment="1">
      <alignment horizontal="center" vertical="center"/>
    </xf>
    <xf numFmtId="164" fontId="37" fillId="3" borderId="99" xfId="0" applyNumberFormat="1" applyFont="1" applyFill="1" applyBorder="1" applyAlignment="1">
      <alignment horizontal="center" vertical="center"/>
    </xf>
    <xf numFmtId="4" fontId="38" fillId="3" borderId="100" xfId="0" applyNumberFormat="1" applyFont="1" applyFill="1" applyBorder="1" applyAlignment="1">
      <alignment horizontal="center" vertical="center"/>
    </xf>
    <xf numFmtId="4" fontId="37" fillId="3" borderId="98" xfId="0" applyNumberFormat="1" applyFont="1" applyFill="1" applyBorder="1" applyAlignment="1">
      <alignment horizontal="center" vertical="center"/>
    </xf>
    <xf numFmtId="4" fontId="38" fillId="3" borderId="99" xfId="0" applyNumberFormat="1" applyFont="1" applyFill="1" applyBorder="1" applyAlignment="1">
      <alignment horizontal="center" vertical="center"/>
    </xf>
    <xf numFmtId="4" fontId="37" fillId="3" borderId="95" xfId="0" applyNumberFormat="1" applyFont="1" applyFill="1" applyBorder="1" applyAlignment="1">
      <alignment horizontal="center" vertical="center"/>
    </xf>
    <xf numFmtId="4" fontId="38" fillId="0" borderId="101" xfId="0" applyNumberFormat="1" applyFont="1" applyFill="1" applyBorder="1" applyAlignment="1">
      <alignment horizontal="center" vertical="center"/>
    </xf>
    <xf numFmtId="4" fontId="38" fillId="0" borderId="102" xfId="0" applyNumberFormat="1" applyFont="1" applyFill="1" applyBorder="1" applyAlignment="1">
      <alignment horizontal="center" vertical="center"/>
    </xf>
    <xf numFmtId="0" fontId="37" fillId="3" borderId="103" xfId="0" applyFont="1" applyFill="1" applyBorder="1" applyAlignment="1">
      <alignment horizontal="center" vertical="center" wrapText="1"/>
    </xf>
    <xf numFmtId="0" fontId="37" fillId="3" borderId="104" xfId="0" applyFont="1" applyFill="1" applyBorder="1" applyAlignment="1">
      <alignment horizontal="center" vertical="center"/>
    </xf>
    <xf numFmtId="0" fontId="37" fillId="3" borderId="105" xfId="0" applyFont="1" applyFill="1" applyBorder="1" applyAlignment="1">
      <alignment horizontal="center" vertical="center"/>
    </xf>
    <xf numFmtId="0" fontId="37" fillId="3" borderId="106" xfId="0" quotePrefix="1" applyFont="1" applyFill="1" applyBorder="1" applyAlignment="1">
      <alignment horizontal="center" vertical="center"/>
    </xf>
    <xf numFmtId="0" fontId="37" fillId="3" borderId="107" xfId="0" applyFont="1" applyFill="1" applyBorder="1" applyAlignment="1">
      <alignment horizontal="center" vertical="center"/>
    </xf>
    <xf numFmtId="164" fontId="37" fillId="3" borderId="105" xfId="0" applyNumberFormat="1" applyFont="1" applyFill="1" applyBorder="1" applyAlignment="1">
      <alignment horizontal="center" vertical="center"/>
    </xf>
    <xf numFmtId="164" fontId="37" fillId="3" borderId="108" xfId="0" applyNumberFormat="1" applyFont="1" applyFill="1" applyBorder="1" applyAlignment="1">
      <alignment horizontal="center" vertical="center"/>
    </xf>
    <xf numFmtId="4" fontId="38" fillId="3" borderId="109" xfId="0" applyNumberFormat="1" applyFont="1" applyFill="1" applyBorder="1" applyAlignment="1">
      <alignment horizontal="center" vertical="center"/>
    </xf>
    <xf numFmtId="4" fontId="37" fillId="3" borderId="107" xfId="0" applyNumberFormat="1" applyFont="1" applyFill="1" applyBorder="1" applyAlignment="1">
      <alignment horizontal="center" vertical="center"/>
    </xf>
    <xf numFmtId="4" fontId="38" fillId="3" borderId="108" xfId="0" applyNumberFormat="1" applyFont="1" applyFill="1" applyBorder="1" applyAlignment="1">
      <alignment horizontal="center" vertical="center"/>
    </xf>
    <xf numFmtId="4" fontId="37" fillId="3" borderId="104" xfId="0" applyNumberFormat="1" applyFont="1" applyFill="1" applyBorder="1" applyAlignment="1">
      <alignment horizontal="center" vertical="center"/>
    </xf>
    <xf numFmtId="4" fontId="38" fillId="0" borderId="110" xfId="0" applyNumberFormat="1" applyFont="1" applyFill="1" applyBorder="1" applyAlignment="1">
      <alignment horizontal="center" vertical="center"/>
    </xf>
    <xf numFmtId="0" fontId="37" fillId="3" borderId="111" xfId="0" applyFont="1" applyFill="1" applyBorder="1" applyAlignment="1">
      <alignment horizontal="center" vertical="center" wrapText="1"/>
    </xf>
    <xf numFmtId="0" fontId="37" fillId="3" borderId="112" xfId="0" applyFont="1" applyFill="1" applyBorder="1" applyAlignment="1">
      <alignment horizontal="center" vertical="center"/>
    </xf>
    <xf numFmtId="0" fontId="37" fillId="3" borderId="113" xfId="0" applyFont="1" applyFill="1" applyBorder="1" applyAlignment="1">
      <alignment horizontal="center" vertical="center"/>
    </xf>
    <xf numFmtId="0" fontId="37" fillId="3" borderId="114" xfId="0" quotePrefix="1" applyFont="1" applyFill="1" applyBorder="1" applyAlignment="1">
      <alignment horizontal="center" vertical="center"/>
    </xf>
    <xf numFmtId="0" fontId="37" fillId="3" borderId="115" xfId="0" applyFont="1" applyFill="1" applyBorder="1" applyAlignment="1">
      <alignment horizontal="center" vertical="center"/>
    </xf>
    <xf numFmtId="164" fontId="37" fillId="3" borderId="113" xfId="0" applyNumberFormat="1" applyFont="1" applyFill="1" applyBorder="1" applyAlignment="1">
      <alignment horizontal="center" vertical="center"/>
    </xf>
    <xf numFmtId="164" fontId="37" fillId="3" borderId="116" xfId="0" applyNumberFormat="1" applyFont="1" applyFill="1" applyBorder="1" applyAlignment="1">
      <alignment horizontal="center" vertical="center"/>
    </xf>
    <xf numFmtId="4" fontId="38" fillId="3" borderId="117" xfId="0" applyNumberFormat="1" applyFont="1" applyFill="1" applyBorder="1" applyAlignment="1">
      <alignment horizontal="center" vertical="center"/>
    </xf>
    <xf numFmtId="4" fontId="37" fillId="3" borderId="115" xfId="0" applyNumberFormat="1" applyFont="1" applyFill="1" applyBorder="1" applyAlignment="1">
      <alignment horizontal="center" vertical="center"/>
    </xf>
    <xf numFmtId="4" fontId="38" fillId="3" borderId="116" xfId="0" applyNumberFormat="1" applyFont="1" applyFill="1" applyBorder="1" applyAlignment="1">
      <alignment horizontal="center" vertical="center"/>
    </xf>
    <xf numFmtId="4" fontId="37" fillId="3" borderId="112" xfId="0" applyNumberFormat="1" applyFont="1" applyFill="1" applyBorder="1" applyAlignment="1">
      <alignment horizontal="center" vertical="center"/>
    </xf>
    <xf numFmtId="4" fontId="38" fillId="0" borderId="118" xfId="0" applyNumberFormat="1" applyFont="1" applyFill="1" applyBorder="1" applyAlignment="1">
      <alignment horizontal="center" vertical="center"/>
    </xf>
    <xf numFmtId="0" fontId="37" fillId="3" borderId="119" xfId="0" applyFont="1" applyFill="1" applyBorder="1" applyAlignment="1">
      <alignment horizontal="center" vertical="center" wrapText="1"/>
    </xf>
    <xf numFmtId="0" fontId="37" fillId="3" borderId="120" xfId="0" applyFont="1" applyFill="1" applyBorder="1" applyAlignment="1">
      <alignment horizontal="center" vertical="center"/>
    </xf>
    <xf numFmtId="0" fontId="37" fillId="3" borderId="121" xfId="0" applyFont="1" applyFill="1" applyBorder="1" applyAlignment="1">
      <alignment horizontal="center" vertical="center"/>
    </xf>
    <xf numFmtId="0" fontId="37" fillId="3" borderId="122" xfId="0" quotePrefix="1" applyFont="1" applyFill="1" applyBorder="1" applyAlignment="1">
      <alignment horizontal="center" vertical="center"/>
    </xf>
    <xf numFmtId="0" fontId="37" fillId="3" borderId="123" xfId="0" applyFont="1" applyFill="1" applyBorder="1" applyAlignment="1">
      <alignment horizontal="center" vertical="center"/>
    </xf>
    <xf numFmtId="164" fontId="37" fillId="3" borderId="121" xfId="0" applyNumberFormat="1" applyFont="1" applyFill="1" applyBorder="1" applyAlignment="1">
      <alignment horizontal="center" vertical="center"/>
    </xf>
    <xf numFmtId="164" fontId="37" fillId="3" borderId="124" xfId="0" applyNumberFormat="1" applyFont="1" applyFill="1" applyBorder="1" applyAlignment="1">
      <alignment horizontal="center" vertical="center"/>
    </xf>
    <xf numFmtId="4" fontId="38" fillId="3" borderId="125" xfId="0" applyNumberFormat="1" applyFont="1" applyFill="1" applyBorder="1" applyAlignment="1">
      <alignment horizontal="center" vertical="center"/>
    </xf>
    <xf numFmtId="4" fontId="37" fillId="3" borderId="123" xfId="0" applyNumberFormat="1" applyFont="1" applyFill="1" applyBorder="1" applyAlignment="1">
      <alignment horizontal="center" vertical="center"/>
    </xf>
    <xf numFmtId="4" fontId="38" fillId="3" borderId="124" xfId="0" applyNumberFormat="1" applyFont="1" applyFill="1" applyBorder="1" applyAlignment="1">
      <alignment horizontal="center" vertical="center"/>
    </xf>
    <xf numFmtId="4" fontId="37" fillId="3" borderId="120" xfId="0" applyNumberFormat="1" applyFont="1" applyFill="1" applyBorder="1" applyAlignment="1">
      <alignment horizontal="center" vertical="center"/>
    </xf>
    <xf numFmtId="4" fontId="38" fillId="0" borderId="126" xfId="0" applyNumberFormat="1" applyFont="1" applyFill="1" applyBorder="1" applyAlignment="1">
      <alignment horizontal="center" vertical="center"/>
    </xf>
    <xf numFmtId="0" fontId="37" fillId="3" borderId="127" xfId="0" applyFont="1" applyFill="1" applyBorder="1" applyAlignment="1">
      <alignment horizontal="center" vertical="center" wrapText="1"/>
    </xf>
    <xf numFmtId="0" fontId="37" fillId="3" borderId="128" xfId="0" applyFont="1" applyFill="1" applyBorder="1" applyAlignment="1">
      <alignment horizontal="center" vertical="center"/>
    </xf>
    <xf numFmtId="0" fontId="37" fillId="3" borderId="129" xfId="0" applyFont="1" applyFill="1" applyBorder="1" applyAlignment="1">
      <alignment horizontal="center" vertical="center"/>
    </xf>
    <xf numFmtId="0" fontId="37" fillId="3" borderId="130" xfId="0" quotePrefix="1" applyFont="1" applyFill="1" applyBorder="1" applyAlignment="1">
      <alignment horizontal="center" vertical="center"/>
    </xf>
    <xf numFmtId="0" fontId="37" fillId="3" borderId="131" xfId="0" applyFont="1" applyFill="1" applyBorder="1" applyAlignment="1">
      <alignment horizontal="center" vertical="center"/>
    </xf>
    <xf numFmtId="164" fontId="37" fillId="3" borderId="129" xfId="0" applyNumberFormat="1" applyFont="1" applyFill="1" applyBorder="1" applyAlignment="1">
      <alignment horizontal="center" vertical="center"/>
    </xf>
    <xf numFmtId="164" fontId="37" fillId="3" borderId="132" xfId="0" applyNumberFormat="1" applyFont="1" applyFill="1" applyBorder="1" applyAlignment="1">
      <alignment horizontal="center" vertical="center"/>
    </xf>
    <xf numFmtId="4" fontId="38" fillId="3" borderId="133" xfId="0" applyNumberFormat="1" applyFont="1" applyFill="1" applyBorder="1" applyAlignment="1">
      <alignment horizontal="center" vertical="center"/>
    </xf>
    <xf numFmtId="4" fontId="37" fillId="3" borderId="131" xfId="0" applyNumberFormat="1" applyFont="1" applyFill="1" applyBorder="1" applyAlignment="1">
      <alignment horizontal="center" vertical="center"/>
    </xf>
    <xf numFmtId="4" fontId="38" fillId="3" borderId="132" xfId="0" applyNumberFormat="1" applyFont="1" applyFill="1" applyBorder="1" applyAlignment="1">
      <alignment horizontal="center" vertical="center"/>
    </xf>
    <xf numFmtId="4" fontId="37" fillId="3" borderId="128" xfId="0" applyNumberFormat="1" applyFont="1" applyFill="1" applyBorder="1" applyAlignment="1">
      <alignment horizontal="center" vertical="center"/>
    </xf>
    <xf numFmtId="0" fontId="37" fillId="3" borderId="134" xfId="0" applyFont="1" applyFill="1" applyBorder="1" applyAlignment="1">
      <alignment horizontal="center" vertical="center" wrapText="1"/>
    </xf>
    <xf numFmtId="0" fontId="37" fillId="3" borderId="135" xfId="0" applyFont="1" applyFill="1" applyBorder="1" applyAlignment="1">
      <alignment horizontal="center" vertical="center"/>
    </xf>
    <xf numFmtId="0" fontId="37" fillId="3" borderId="136" xfId="0" applyFont="1" applyFill="1" applyBorder="1" applyAlignment="1">
      <alignment horizontal="center" vertical="center"/>
    </xf>
    <xf numFmtId="0" fontId="37" fillId="3" borderId="137" xfId="0" quotePrefix="1" applyFont="1" applyFill="1" applyBorder="1" applyAlignment="1">
      <alignment horizontal="center" vertical="center"/>
    </xf>
    <xf numFmtId="0" fontId="37" fillId="3" borderId="138" xfId="0" applyFont="1" applyFill="1" applyBorder="1" applyAlignment="1">
      <alignment horizontal="center" vertical="center"/>
    </xf>
    <xf numFmtId="164" fontId="37" fillId="3" borderId="136" xfId="0" applyNumberFormat="1" applyFont="1" applyFill="1" applyBorder="1" applyAlignment="1">
      <alignment horizontal="center" vertical="center"/>
    </xf>
    <xf numFmtId="164" fontId="37" fillId="3" borderId="139" xfId="0" applyNumberFormat="1" applyFont="1" applyFill="1" applyBorder="1" applyAlignment="1">
      <alignment horizontal="center" vertical="center"/>
    </xf>
    <xf numFmtId="4" fontId="38" fillId="3" borderId="140" xfId="0" applyNumberFormat="1" applyFont="1" applyFill="1" applyBorder="1" applyAlignment="1">
      <alignment horizontal="center" vertical="center"/>
    </xf>
    <xf numFmtId="4" fontId="37" fillId="3" borderId="138" xfId="0" applyNumberFormat="1" applyFont="1" applyFill="1" applyBorder="1" applyAlignment="1">
      <alignment horizontal="center" vertical="center"/>
    </xf>
    <xf numFmtId="4" fontId="38" fillId="3" borderId="139" xfId="0" applyNumberFormat="1" applyFont="1" applyFill="1" applyBorder="1" applyAlignment="1">
      <alignment horizontal="center" vertical="center"/>
    </xf>
    <xf numFmtId="4" fontId="37" fillId="3" borderId="135" xfId="0" applyNumberFormat="1" applyFont="1" applyFill="1" applyBorder="1" applyAlignment="1">
      <alignment horizontal="center" vertical="center"/>
    </xf>
    <xf numFmtId="4" fontId="38" fillId="0" borderId="141" xfId="0" applyNumberFormat="1" applyFont="1" applyFill="1" applyBorder="1" applyAlignment="1">
      <alignment horizontal="center" vertical="center"/>
    </xf>
    <xf numFmtId="4" fontId="38" fillId="0" borderId="142" xfId="0" applyNumberFormat="1" applyFont="1" applyFill="1" applyBorder="1" applyAlignment="1">
      <alignment horizontal="center" vertical="center"/>
    </xf>
    <xf numFmtId="0" fontId="43" fillId="4" borderId="143" xfId="2" applyFont="1" applyFill="1" applyBorder="1" applyAlignment="1">
      <alignment horizontal="center" vertical="center"/>
    </xf>
    <xf numFmtId="169" fontId="43" fillId="4" borderId="144" xfId="2" applyNumberFormat="1" applyFont="1" applyFill="1" applyBorder="1" applyAlignment="1" applyProtection="1">
      <alignment horizontal="center" vertical="center"/>
      <protection locked="0"/>
    </xf>
    <xf numFmtId="0" fontId="45" fillId="3" borderId="86" xfId="2" applyFont="1" applyFill="1" applyBorder="1" applyAlignment="1">
      <alignment horizontal="center" vertical="center" wrapText="1"/>
    </xf>
    <xf numFmtId="0" fontId="45" fillId="3" borderId="29" xfId="2" applyFont="1" applyFill="1" applyBorder="1" applyAlignment="1">
      <alignment horizontal="center" vertical="center" wrapText="1"/>
    </xf>
    <xf numFmtId="0" fontId="45" fillId="3" borderId="12" xfId="2" applyFont="1" applyFill="1" applyBorder="1" applyAlignment="1">
      <alignment horizontal="center" vertical="center" wrapText="1"/>
    </xf>
    <xf numFmtId="0" fontId="45" fillId="3" borderId="46" xfId="2" applyFont="1" applyFill="1" applyBorder="1" applyAlignment="1">
      <alignment horizontal="center" vertical="center" wrapText="1"/>
    </xf>
    <xf numFmtId="0" fontId="45" fillId="0" borderId="29" xfId="2" applyFont="1" applyFill="1" applyBorder="1" applyAlignment="1">
      <alignment horizontal="center" vertical="center" wrapText="1"/>
    </xf>
    <xf numFmtId="0" fontId="45" fillId="0" borderId="12" xfId="2" applyFont="1" applyFill="1" applyBorder="1" applyAlignment="1">
      <alignment horizontal="center" vertical="center" wrapText="1"/>
    </xf>
    <xf numFmtId="0" fontId="45" fillId="3" borderId="85" xfId="2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left" vertical="center"/>
    </xf>
    <xf numFmtId="0" fontId="45" fillId="0" borderId="0" xfId="2" applyFont="1" applyFill="1" applyBorder="1" applyAlignment="1">
      <alignment horizontal="center" vertical="center"/>
    </xf>
    <xf numFmtId="4" fontId="45" fillId="0" borderId="0" xfId="2" applyNumberFormat="1" applyFont="1" applyFill="1" applyBorder="1" applyAlignment="1">
      <alignment horizontal="center" vertical="center"/>
    </xf>
    <xf numFmtId="164" fontId="45" fillId="0" borderId="0" xfId="2" applyNumberFormat="1" applyFont="1" applyFill="1" applyBorder="1" applyAlignment="1">
      <alignment horizontal="center" vertical="center"/>
    </xf>
    <xf numFmtId="4" fontId="46" fillId="0" borderId="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4" fontId="46" fillId="3" borderId="0" xfId="2" applyNumberFormat="1" applyFont="1" applyFill="1" applyAlignment="1">
      <alignment horizontal="left" vertical="center"/>
    </xf>
    <xf numFmtId="4" fontId="45" fillId="0" borderId="0" xfId="2" applyNumberFormat="1" applyFont="1" applyAlignment="1">
      <alignment vertical="center"/>
    </xf>
    <xf numFmtId="0" fontId="37" fillId="0" borderId="0" xfId="2" applyFont="1" applyAlignment="1">
      <alignment vertical="center"/>
    </xf>
    <xf numFmtId="4" fontId="46" fillId="3" borderId="0" xfId="2" applyNumberFormat="1" applyFont="1" applyFill="1" applyAlignment="1">
      <alignment vertical="center"/>
    </xf>
    <xf numFmtId="0" fontId="49" fillId="0" borderId="0" xfId="2" applyFont="1" applyAlignment="1">
      <alignment vertical="center"/>
    </xf>
    <xf numFmtId="4" fontId="46" fillId="0" borderId="0" xfId="2" applyNumberFormat="1" applyFont="1" applyAlignment="1">
      <alignment vertical="center"/>
    </xf>
    <xf numFmtId="0" fontId="45" fillId="3" borderId="0" xfId="2" applyFont="1" applyFill="1" applyAlignment="1">
      <alignment vertical="center"/>
    </xf>
    <xf numFmtId="164" fontId="46" fillId="3" borderId="0" xfId="2" applyNumberFormat="1" applyFont="1" applyFill="1" applyAlignment="1">
      <alignment horizontal="right" vertical="center" indent="1"/>
    </xf>
    <xf numFmtId="164" fontId="45" fillId="3" borderId="0" xfId="2" applyNumberFormat="1" applyFont="1" applyFill="1" applyAlignment="1">
      <alignment horizontal="right" vertical="center" indent="1"/>
    </xf>
    <xf numFmtId="164" fontId="45" fillId="0" borderId="0" xfId="2" applyNumberFormat="1" applyFont="1" applyAlignment="1">
      <alignment horizontal="right" vertical="center" indent="1"/>
    </xf>
    <xf numFmtId="0" fontId="45" fillId="0" borderId="8" xfId="2" applyFont="1" applyFill="1" applyBorder="1" applyAlignment="1">
      <alignment horizontal="center" vertical="center"/>
    </xf>
    <xf numFmtId="3" fontId="45" fillId="5" borderId="0" xfId="2" applyNumberFormat="1" applyFont="1" applyFill="1"/>
    <xf numFmtId="4" fontId="45" fillId="5" borderId="0" xfId="2" applyNumberFormat="1" applyFont="1" applyFill="1"/>
    <xf numFmtId="0" fontId="45" fillId="2" borderId="0" xfId="2" applyFont="1" applyFill="1"/>
    <xf numFmtId="0" fontId="45" fillId="0" borderId="4" xfId="2" applyFont="1" applyFill="1" applyBorder="1" applyAlignment="1">
      <alignment horizontal="center" vertical="center"/>
    </xf>
    <xf numFmtId="0" fontId="45" fillId="0" borderId="24" xfId="2" applyFont="1" applyFill="1" applyBorder="1" applyAlignment="1">
      <alignment horizontal="center" vertical="center"/>
    </xf>
    <xf numFmtId="0" fontId="45" fillId="0" borderId="78" xfId="2" applyFont="1" applyFill="1" applyBorder="1" applyAlignment="1">
      <alignment horizontal="center" vertical="center"/>
    </xf>
    <xf numFmtId="0" fontId="38" fillId="2" borderId="0" xfId="2" applyFont="1" applyFill="1" applyAlignment="1">
      <alignment wrapText="1"/>
    </xf>
    <xf numFmtId="0" fontId="45" fillId="0" borderId="0" xfId="2" applyFont="1" applyAlignment="1">
      <alignment wrapText="1"/>
    </xf>
    <xf numFmtId="0" fontId="45" fillId="3" borderId="0" xfId="2" applyFont="1" applyFill="1" applyAlignment="1">
      <alignment wrapText="1"/>
    </xf>
    <xf numFmtId="0" fontId="45" fillId="2" borderId="0" xfId="2" applyFont="1" applyFill="1" applyAlignment="1">
      <alignment wrapText="1"/>
    </xf>
    <xf numFmtId="0" fontId="45" fillId="0" borderId="59" xfId="2" applyFont="1" applyFill="1" applyBorder="1" applyAlignment="1">
      <alignment horizontal="center" vertical="center"/>
    </xf>
    <xf numFmtId="0" fontId="46" fillId="3" borderId="0" xfId="2" applyFont="1" applyFill="1" applyBorder="1" applyAlignment="1">
      <alignment horizontal="left" vertical="center" wrapText="1"/>
    </xf>
    <xf numFmtId="0" fontId="45" fillId="3" borderId="0" xfId="2" applyFont="1" applyFill="1" applyBorder="1" applyAlignment="1">
      <alignment horizontal="left" vertical="center" wrapText="1"/>
    </xf>
    <xf numFmtId="0" fontId="45" fillId="3" borderId="0" xfId="2" applyFont="1" applyFill="1" applyBorder="1" applyAlignment="1">
      <alignment horizontal="center"/>
    </xf>
    <xf numFmtId="0" fontId="45" fillId="3" borderId="0" xfId="2" quotePrefix="1" applyFont="1" applyFill="1" applyBorder="1" applyAlignment="1">
      <alignment horizontal="center"/>
    </xf>
    <xf numFmtId="4" fontId="45" fillId="3" borderId="0" xfId="2" applyNumberFormat="1" applyFont="1" applyFill="1" applyBorder="1" applyAlignment="1">
      <alignment horizontal="center"/>
    </xf>
    <xf numFmtId="4" fontId="46" fillId="3" borderId="0" xfId="2" applyNumberFormat="1" applyFont="1" applyFill="1" applyBorder="1" applyAlignment="1" applyProtection="1">
      <alignment horizontal="center"/>
      <protection locked="0"/>
    </xf>
    <xf numFmtId="4" fontId="46" fillId="3" borderId="0" xfId="2" applyNumberFormat="1" applyFont="1" applyFill="1" applyBorder="1" applyAlignment="1" applyProtection="1">
      <alignment horizontal="center"/>
      <protection hidden="1"/>
    </xf>
    <xf numFmtId="0" fontId="45" fillId="0" borderId="0" xfId="2" applyFont="1" applyAlignment="1">
      <alignment horizontal="center"/>
    </xf>
    <xf numFmtId="4" fontId="38" fillId="3" borderId="102" xfId="0" applyNumberFormat="1" applyFont="1" applyFill="1" applyBorder="1" applyAlignment="1">
      <alignment horizontal="center" vertical="center"/>
    </xf>
    <xf numFmtId="0" fontId="37" fillId="6" borderId="87" xfId="0" applyFont="1" applyFill="1" applyBorder="1" applyAlignment="1">
      <alignment horizontal="center" vertical="center" wrapText="1"/>
    </xf>
    <xf numFmtId="0" fontId="37" fillId="6" borderId="88" xfId="0" applyFont="1" applyFill="1" applyBorder="1" applyAlignment="1">
      <alignment horizontal="center" vertical="center"/>
    </xf>
    <xf numFmtId="0" fontId="37" fillId="6" borderId="89" xfId="0" applyFont="1" applyFill="1" applyBorder="1" applyAlignment="1">
      <alignment horizontal="center" vertical="center"/>
    </xf>
    <xf numFmtId="0" fontId="37" fillId="6" borderId="90" xfId="0" quotePrefix="1" applyFont="1" applyFill="1" applyBorder="1" applyAlignment="1">
      <alignment horizontal="center" vertical="center"/>
    </xf>
    <xf numFmtId="0" fontId="37" fillId="6" borderId="91" xfId="0" applyFont="1" applyFill="1" applyBorder="1" applyAlignment="1">
      <alignment horizontal="center" vertical="center"/>
    </xf>
    <xf numFmtId="164" fontId="37" fillId="6" borderId="89" xfId="0" applyNumberFormat="1" applyFont="1" applyFill="1" applyBorder="1" applyAlignment="1">
      <alignment horizontal="center" vertical="center"/>
    </xf>
    <xf numFmtId="164" fontId="37" fillId="6" borderId="92" xfId="0" applyNumberFormat="1" applyFont="1" applyFill="1" applyBorder="1" applyAlignment="1">
      <alignment horizontal="center" vertical="center"/>
    </xf>
    <xf numFmtId="4" fontId="38" fillId="6" borderId="93" xfId="0" applyNumberFormat="1" applyFont="1" applyFill="1" applyBorder="1" applyAlignment="1">
      <alignment horizontal="center" vertical="center"/>
    </xf>
    <xf numFmtId="4" fontId="37" fillId="6" borderId="91" xfId="0" applyNumberFormat="1" applyFont="1" applyFill="1" applyBorder="1" applyAlignment="1">
      <alignment horizontal="center" vertical="center"/>
    </xf>
    <xf numFmtId="4" fontId="38" fillId="6" borderId="92" xfId="0" applyNumberFormat="1" applyFont="1" applyFill="1" applyBorder="1" applyAlignment="1">
      <alignment horizontal="center" vertical="center"/>
    </xf>
    <xf numFmtId="4" fontId="37" fillId="6" borderId="88" xfId="0" applyNumberFormat="1" applyFont="1" applyFill="1" applyBorder="1" applyAlignment="1">
      <alignment horizontal="center" vertical="center"/>
    </xf>
    <xf numFmtId="4" fontId="38" fillId="6" borderId="102" xfId="0" applyNumberFormat="1" applyFont="1" applyFill="1" applyBorder="1" applyAlignment="1">
      <alignment horizontal="center" vertical="center"/>
    </xf>
    <xf numFmtId="0" fontId="37" fillId="8" borderId="87" xfId="0" applyFont="1" applyFill="1" applyBorder="1" applyAlignment="1">
      <alignment horizontal="center" vertical="center" wrapText="1"/>
    </xf>
    <xf numFmtId="0" fontId="37" fillId="8" borderId="88" xfId="0" applyFont="1" applyFill="1" applyBorder="1" applyAlignment="1">
      <alignment horizontal="center" vertical="center"/>
    </xf>
    <xf numFmtId="0" fontId="37" fillId="8" borderId="89" xfId="0" applyFont="1" applyFill="1" applyBorder="1" applyAlignment="1">
      <alignment horizontal="center" vertical="center"/>
    </xf>
    <xf numFmtId="0" fontId="37" fillId="8" borderId="90" xfId="0" quotePrefix="1" applyFont="1" applyFill="1" applyBorder="1" applyAlignment="1">
      <alignment horizontal="center" vertical="center"/>
    </xf>
    <xf numFmtId="0" fontId="37" fillId="8" borderId="91" xfId="0" applyFont="1" applyFill="1" applyBorder="1" applyAlignment="1">
      <alignment horizontal="center" vertical="center"/>
    </xf>
    <xf numFmtId="164" fontId="37" fillId="8" borderId="89" xfId="0" applyNumberFormat="1" applyFont="1" applyFill="1" applyBorder="1" applyAlignment="1">
      <alignment horizontal="center" vertical="center"/>
    </xf>
    <xf numFmtId="164" fontId="37" fillId="8" borderId="92" xfId="0" applyNumberFormat="1" applyFont="1" applyFill="1" applyBorder="1" applyAlignment="1">
      <alignment horizontal="center" vertical="center"/>
    </xf>
    <xf numFmtId="4" fontId="38" fillId="8" borderId="93" xfId="0" applyNumberFormat="1" applyFont="1" applyFill="1" applyBorder="1" applyAlignment="1">
      <alignment horizontal="center" vertical="center"/>
    </xf>
    <xf numFmtId="4" fontId="37" fillId="8" borderId="91" xfId="0" applyNumberFormat="1" applyFont="1" applyFill="1" applyBorder="1" applyAlignment="1">
      <alignment horizontal="center" vertical="center"/>
    </xf>
    <xf numFmtId="4" fontId="38" fillId="8" borderId="92" xfId="0" applyNumberFormat="1" applyFont="1" applyFill="1" applyBorder="1" applyAlignment="1">
      <alignment horizontal="center" vertical="center"/>
    </xf>
    <xf numFmtId="4" fontId="37" fillId="8" borderId="88" xfId="0" applyNumberFormat="1" applyFont="1" applyFill="1" applyBorder="1" applyAlignment="1">
      <alignment horizontal="center" vertical="center"/>
    </xf>
    <xf numFmtId="4" fontId="38" fillId="8" borderId="102" xfId="0" applyNumberFormat="1" applyFont="1" applyFill="1" applyBorder="1" applyAlignment="1">
      <alignment horizontal="center" vertical="center"/>
    </xf>
    <xf numFmtId="0" fontId="37" fillId="8" borderId="127" xfId="0" applyFont="1" applyFill="1" applyBorder="1" applyAlignment="1">
      <alignment horizontal="center" vertical="center" wrapText="1"/>
    </xf>
    <xf numFmtId="0" fontId="37" fillId="8" borderId="128" xfId="0" applyFont="1" applyFill="1" applyBorder="1" applyAlignment="1">
      <alignment horizontal="center" vertical="center"/>
    </xf>
    <xf numFmtId="0" fontId="37" fillId="8" borderId="129" xfId="0" applyFont="1" applyFill="1" applyBorder="1" applyAlignment="1">
      <alignment horizontal="center" vertical="center"/>
    </xf>
    <xf numFmtId="0" fontId="37" fillId="8" borderId="130" xfId="0" quotePrefix="1" applyFont="1" applyFill="1" applyBorder="1" applyAlignment="1">
      <alignment horizontal="center" vertical="center"/>
    </xf>
    <xf numFmtId="0" fontId="37" fillId="8" borderId="131" xfId="0" applyFont="1" applyFill="1" applyBorder="1" applyAlignment="1">
      <alignment horizontal="center" vertical="center"/>
    </xf>
    <xf numFmtId="164" fontId="37" fillId="8" borderId="129" xfId="0" applyNumberFormat="1" applyFont="1" applyFill="1" applyBorder="1" applyAlignment="1">
      <alignment horizontal="center" vertical="center"/>
    </xf>
    <xf numFmtId="164" fontId="37" fillId="8" borderId="132" xfId="0" applyNumberFormat="1" applyFont="1" applyFill="1" applyBorder="1" applyAlignment="1">
      <alignment horizontal="center" vertical="center"/>
    </xf>
    <xf numFmtId="4" fontId="38" fillId="8" borderId="133" xfId="0" applyNumberFormat="1" applyFont="1" applyFill="1" applyBorder="1" applyAlignment="1">
      <alignment horizontal="center" vertical="center"/>
    </xf>
    <xf numFmtId="4" fontId="37" fillId="8" borderId="131" xfId="0" applyNumberFormat="1" applyFont="1" applyFill="1" applyBorder="1" applyAlignment="1">
      <alignment horizontal="center" vertical="center"/>
    </xf>
    <xf numFmtId="4" fontId="38" fillId="8" borderId="132" xfId="0" applyNumberFormat="1" applyFont="1" applyFill="1" applyBorder="1" applyAlignment="1">
      <alignment horizontal="center" vertical="center"/>
    </xf>
    <xf numFmtId="4" fontId="37" fillId="8" borderId="128" xfId="0" applyNumberFormat="1" applyFont="1" applyFill="1" applyBorder="1" applyAlignment="1">
      <alignment horizontal="center" vertical="center"/>
    </xf>
    <xf numFmtId="4" fontId="38" fillId="8" borderId="141" xfId="0" applyNumberFormat="1" applyFont="1" applyFill="1" applyBorder="1" applyAlignment="1">
      <alignment horizontal="center" vertical="center"/>
    </xf>
    <xf numFmtId="0" fontId="37" fillId="6" borderId="134" xfId="0" applyFont="1" applyFill="1" applyBorder="1" applyAlignment="1">
      <alignment horizontal="center" vertical="center" wrapText="1"/>
    </xf>
    <xf numFmtId="0" fontId="37" fillId="6" borderId="135" xfId="0" applyFont="1" applyFill="1" applyBorder="1" applyAlignment="1">
      <alignment horizontal="center" vertical="center"/>
    </xf>
    <xf numFmtId="0" fontId="37" fillId="6" borderId="136" xfId="0" applyFont="1" applyFill="1" applyBorder="1" applyAlignment="1">
      <alignment horizontal="center" vertical="center"/>
    </xf>
    <xf numFmtId="0" fontId="37" fillId="6" borderId="137" xfId="0" quotePrefix="1" applyFont="1" applyFill="1" applyBorder="1" applyAlignment="1">
      <alignment horizontal="center" vertical="center"/>
    </xf>
    <xf numFmtId="0" fontId="37" fillId="6" borderId="138" xfId="0" applyFont="1" applyFill="1" applyBorder="1" applyAlignment="1">
      <alignment horizontal="center" vertical="center"/>
    </xf>
    <xf numFmtId="164" fontId="37" fillId="6" borderId="136" xfId="0" applyNumberFormat="1" applyFont="1" applyFill="1" applyBorder="1" applyAlignment="1">
      <alignment horizontal="center" vertical="center"/>
    </xf>
    <xf numFmtId="164" fontId="37" fillId="6" borderId="139" xfId="0" applyNumberFormat="1" applyFont="1" applyFill="1" applyBorder="1" applyAlignment="1">
      <alignment horizontal="center" vertical="center"/>
    </xf>
    <xf numFmtId="4" fontId="38" fillId="6" borderId="140" xfId="0" applyNumberFormat="1" applyFont="1" applyFill="1" applyBorder="1" applyAlignment="1">
      <alignment horizontal="center" vertical="center"/>
    </xf>
    <xf numFmtId="4" fontId="37" fillId="6" borderId="138" xfId="0" applyNumberFormat="1" applyFont="1" applyFill="1" applyBorder="1" applyAlignment="1">
      <alignment horizontal="center" vertical="center"/>
    </xf>
    <xf numFmtId="4" fontId="38" fillId="6" borderId="139" xfId="0" applyNumberFormat="1" applyFont="1" applyFill="1" applyBorder="1" applyAlignment="1">
      <alignment horizontal="center" vertical="center"/>
    </xf>
    <xf numFmtId="4" fontId="37" fillId="6" borderId="135" xfId="0" applyNumberFormat="1" applyFont="1" applyFill="1" applyBorder="1" applyAlignment="1">
      <alignment horizontal="center" vertical="center"/>
    </xf>
    <xf numFmtId="4" fontId="38" fillId="6" borderId="142" xfId="0" applyNumberFormat="1" applyFont="1" applyFill="1" applyBorder="1" applyAlignment="1">
      <alignment horizontal="center" vertical="center"/>
    </xf>
    <xf numFmtId="0" fontId="37" fillId="6" borderId="119" xfId="0" applyFont="1" applyFill="1" applyBorder="1" applyAlignment="1">
      <alignment horizontal="center" vertical="center" wrapText="1"/>
    </xf>
    <xf numFmtId="0" fontId="37" fillId="6" borderId="120" xfId="0" applyFont="1" applyFill="1" applyBorder="1" applyAlignment="1">
      <alignment horizontal="center" vertical="center"/>
    </xf>
    <xf numFmtId="0" fontId="37" fillId="6" borderId="121" xfId="0" applyFont="1" applyFill="1" applyBorder="1" applyAlignment="1">
      <alignment horizontal="center" vertical="center"/>
    </xf>
    <xf numFmtId="0" fontId="37" fillId="6" borderId="122" xfId="0" quotePrefix="1" applyFont="1" applyFill="1" applyBorder="1" applyAlignment="1">
      <alignment horizontal="center" vertical="center"/>
    </xf>
    <xf numFmtId="0" fontId="37" fillId="6" borderId="123" xfId="0" applyFont="1" applyFill="1" applyBorder="1" applyAlignment="1">
      <alignment horizontal="center" vertical="center"/>
    </xf>
    <xf numFmtId="164" fontId="37" fillId="6" borderId="121" xfId="0" applyNumberFormat="1" applyFont="1" applyFill="1" applyBorder="1" applyAlignment="1">
      <alignment horizontal="center" vertical="center"/>
    </xf>
    <xf numFmtId="164" fontId="37" fillId="6" borderId="124" xfId="0" applyNumberFormat="1" applyFont="1" applyFill="1" applyBorder="1" applyAlignment="1">
      <alignment horizontal="center" vertical="center"/>
    </xf>
    <xf numFmtId="4" fontId="38" fillId="6" borderId="125" xfId="0" applyNumberFormat="1" applyFont="1" applyFill="1" applyBorder="1" applyAlignment="1">
      <alignment horizontal="center" vertical="center"/>
    </xf>
    <xf numFmtId="4" fontId="37" fillId="6" borderId="123" xfId="0" applyNumberFormat="1" applyFont="1" applyFill="1" applyBorder="1" applyAlignment="1">
      <alignment horizontal="center" vertical="center"/>
    </xf>
    <xf numFmtId="4" fontId="38" fillId="6" borderId="124" xfId="0" applyNumberFormat="1" applyFont="1" applyFill="1" applyBorder="1" applyAlignment="1">
      <alignment horizontal="center" vertical="center"/>
    </xf>
    <xf numFmtId="4" fontId="37" fillId="6" borderId="120" xfId="0" applyNumberFormat="1" applyFont="1" applyFill="1" applyBorder="1" applyAlignment="1">
      <alignment horizontal="center" vertical="center"/>
    </xf>
    <xf numFmtId="4" fontId="38" fillId="6" borderId="126" xfId="0" applyNumberFormat="1" applyFont="1" applyFill="1" applyBorder="1" applyAlignment="1">
      <alignment horizontal="center" vertical="center"/>
    </xf>
    <xf numFmtId="0" fontId="37" fillId="6" borderId="111" xfId="0" applyFont="1" applyFill="1" applyBorder="1" applyAlignment="1">
      <alignment horizontal="center" vertical="center" wrapText="1"/>
    </xf>
    <xf numFmtId="0" fontId="37" fillId="6" borderId="112" xfId="0" applyFont="1" applyFill="1" applyBorder="1" applyAlignment="1">
      <alignment horizontal="center" vertical="center"/>
    </xf>
    <xf numFmtId="0" fontId="37" fillId="6" borderId="113" xfId="0" applyFont="1" applyFill="1" applyBorder="1" applyAlignment="1">
      <alignment horizontal="center" vertical="center"/>
    </xf>
    <xf numFmtId="0" fontId="37" fillId="6" borderId="114" xfId="0" quotePrefix="1" applyFont="1" applyFill="1" applyBorder="1" applyAlignment="1">
      <alignment horizontal="center" vertical="center"/>
    </xf>
    <xf numFmtId="0" fontId="37" fillId="6" borderId="115" xfId="0" applyFont="1" applyFill="1" applyBorder="1" applyAlignment="1">
      <alignment horizontal="center" vertical="center"/>
    </xf>
    <xf numFmtId="164" fontId="37" fillId="6" borderId="113" xfId="0" applyNumberFormat="1" applyFont="1" applyFill="1" applyBorder="1" applyAlignment="1">
      <alignment horizontal="center" vertical="center"/>
    </xf>
    <xf numFmtId="164" fontId="37" fillId="6" borderId="116" xfId="0" applyNumberFormat="1" applyFont="1" applyFill="1" applyBorder="1" applyAlignment="1">
      <alignment horizontal="center" vertical="center"/>
    </xf>
    <xf numFmtId="4" fontId="38" fillId="6" borderId="117" xfId="0" applyNumberFormat="1" applyFont="1" applyFill="1" applyBorder="1" applyAlignment="1">
      <alignment horizontal="center" vertical="center"/>
    </xf>
    <xf numFmtId="4" fontId="37" fillId="6" borderId="115" xfId="0" applyNumberFormat="1" applyFont="1" applyFill="1" applyBorder="1" applyAlignment="1">
      <alignment horizontal="center" vertical="center"/>
    </xf>
    <xf numFmtId="4" fontId="38" fillId="6" borderId="116" xfId="0" applyNumberFormat="1" applyFont="1" applyFill="1" applyBorder="1" applyAlignment="1">
      <alignment horizontal="center" vertical="center"/>
    </xf>
    <xf numFmtId="4" fontId="37" fillId="6" borderId="112" xfId="0" applyNumberFormat="1" applyFont="1" applyFill="1" applyBorder="1" applyAlignment="1">
      <alignment horizontal="center" vertical="center"/>
    </xf>
    <xf numFmtId="4" fontId="38" fillId="6" borderId="118" xfId="0" applyNumberFormat="1" applyFont="1" applyFill="1" applyBorder="1" applyAlignment="1">
      <alignment horizontal="center" vertical="center"/>
    </xf>
    <xf numFmtId="0" fontId="37" fillId="6" borderId="131" xfId="0" applyFont="1" applyFill="1" applyBorder="1" applyAlignment="1">
      <alignment horizontal="center" vertical="center"/>
    </xf>
    <xf numFmtId="164" fontId="37" fillId="6" borderId="129" xfId="0" applyNumberFormat="1" applyFont="1" applyFill="1" applyBorder="1" applyAlignment="1">
      <alignment horizontal="center" vertical="center"/>
    </xf>
    <xf numFmtId="164" fontId="37" fillId="6" borderId="132" xfId="0" applyNumberFormat="1" applyFont="1" applyFill="1" applyBorder="1" applyAlignment="1">
      <alignment horizontal="center" vertical="center"/>
    </xf>
    <xf numFmtId="4" fontId="38" fillId="6" borderId="133" xfId="0" applyNumberFormat="1" applyFont="1" applyFill="1" applyBorder="1" applyAlignment="1">
      <alignment horizontal="center" vertical="center"/>
    </xf>
    <xf numFmtId="4" fontId="37" fillId="6" borderId="131" xfId="0" applyNumberFormat="1" applyFont="1" applyFill="1" applyBorder="1" applyAlignment="1">
      <alignment horizontal="center" vertical="center"/>
    </xf>
    <xf numFmtId="4" fontId="38" fillId="6" borderId="132" xfId="0" applyNumberFormat="1" applyFont="1" applyFill="1" applyBorder="1" applyAlignment="1">
      <alignment horizontal="center" vertical="center"/>
    </xf>
    <xf numFmtId="4" fontId="37" fillId="6" borderId="128" xfId="0" applyNumberFormat="1" applyFont="1" applyFill="1" applyBorder="1" applyAlignment="1">
      <alignment horizontal="center" vertical="center"/>
    </xf>
    <xf numFmtId="4" fontId="38" fillId="6" borderId="141" xfId="0" applyNumberFormat="1" applyFont="1" applyFill="1" applyBorder="1" applyAlignment="1">
      <alignment horizontal="center" vertical="center"/>
    </xf>
    <xf numFmtId="0" fontId="37" fillId="8" borderId="119" xfId="0" applyFont="1" applyFill="1" applyBorder="1" applyAlignment="1">
      <alignment horizontal="center" vertical="center" wrapText="1"/>
    </xf>
    <xf numFmtId="0" fontId="37" fillId="8" borderId="120" xfId="0" applyFont="1" applyFill="1" applyBorder="1" applyAlignment="1">
      <alignment horizontal="center" vertical="center"/>
    </xf>
    <xf numFmtId="0" fontId="37" fillId="8" borderId="121" xfId="0" applyFont="1" applyFill="1" applyBorder="1" applyAlignment="1">
      <alignment horizontal="center" vertical="center"/>
    </xf>
    <xf numFmtId="0" fontId="37" fillId="8" borderId="122" xfId="0" quotePrefix="1" applyFont="1" applyFill="1" applyBorder="1" applyAlignment="1">
      <alignment horizontal="center" vertical="center"/>
    </xf>
    <xf numFmtId="0" fontId="37" fillId="8" borderId="123" xfId="0" applyFont="1" applyFill="1" applyBorder="1" applyAlignment="1">
      <alignment horizontal="center" vertical="center"/>
    </xf>
    <xf numFmtId="164" fontId="37" fillId="8" borderId="121" xfId="0" applyNumberFormat="1" applyFont="1" applyFill="1" applyBorder="1" applyAlignment="1">
      <alignment horizontal="center" vertical="center"/>
    </xf>
    <xf numFmtId="164" fontId="37" fillId="8" borderId="124" xfId="0" applyNumberFormat="1" applyFont="1" applyFill="1" applyBorder="1" applyAlignment="1">
      <alignment horizontal="center" vertical="center"/>
    </xf>
    <xf numFmtId="4" fontId="38" fillId="8" borderId="125" xfId="0" applyNumberFormat="1" applyFont="1" applyFill="1" applyBorder="1" applyAlignment="1">
      <alignment horizontal="center" vertical="center"/>
    </xf>
    <xf numFmtId="4" fontId="37" fillId="8" borderId="123" xfId="0" applyNumberFormat="1" applyFont="1" applyFill="1" applyBorder="1" applyAlignment="1">
      <alignment horizontal="center" vertical="center"/>
    </xf>
    <xf numFmtId="4" fontId="38" fillId="8" borderId="124" xfId="0" applyNumberFormat="1" applyFont="1" applyFill="1" applyBorder="1" applyAlignment="1">
      <alignment horizontal="center" vertical="center"/>
    </xf>
    <xf numFmtId="4" fontId="37" fillId="8" borderId="120" xfId="0" applyNumberFormat="1" applyFont="1" applyFill="1" applyBorder="1" applyAlignment="1">
      <alignment horizontal="center" vertical="center"/>
    </xf>
    <xf numFmtId="4" fontId="38" fillId="8" borderId="126" xfId="0" applyNumberFormat="1" applyFont="1" applyFill="1" applyBorder="1" applyAlignment="1">
      <alignment horizontal="center" vertical="center"/>
    </xf>
    <xf numFmtId="0" fontId="37" fillId="8" borderId="94" xfId="0" applyFont="1" applyFill="1" applyBorder="1" applyAlignment="1">
      <alignment horizontal="center" vertical="center" wrapText="1"/>
    </xf>
    <xf numFmtId="0" fontId="37" fillId="8" borderId="95" xfId="0" applyFont="1" applyFill="1" applyBorder="1" applyAlignment="1">
      <alignment horizontal="center" vertical="center"/>
    </xf>
    <xf numFmtId="0" fontId="37" fillId="8" borderId="96" xfId="0" applyFont="1" applyFill="1" applyBorder="1" applyAlignment="1">
      <alignment horizontal="center" vertical="center"/>
    </xf>
    <xf numFmtId="0" fontId="37" fillId="8" borderId="97" xfId="0" quotePrefix="1" applyFont="1" applyFill="1" applyBorder="1" applyAlignment="1">
      <alignment horizontal="center" vertical="center"/>
    </xf>
    <xf numFmtId="0" fontId="37" fillId="8" borderId="98" xfId="0" applyFont="1" applyFill="1" applyBorder="1" applyAlignment="1">
      <alignment horizontal="center" vertical="center"/>
    </xf>
    <xf numFmtId="164" fontId="37" fillId="8" borderId="96" xfId="0" applyNumberFormat="1" applyFont="1" applyFill="1" applyBorder="1" applyAlignment="1">
      <alignment horizontal="center" vertical="center"/>
    </xf>
    <xf numFmtId="164" fontId="37" fillId="8" borderId="99" xfId="0" applyNumberFormat="1" applyFont="1" applyFill="1" applyBorder="1" applyAlignment="1">
      <alignment horizontal="center" vertical="center"/>
    </xf>
    <xf numFmtId="4" fontId="38" fillId="8" borderId="100" xfId="0" applyNumberFormat="1" applyFont="1" applyFill="1" applyBorder="1" applyAlignment="1">
      <alignment horizontal="center" vertical="center"/>
    </xf>
    <xf numFmtId="4" fontId="37" fillId="8" borderId="98" xfId="0" applyNumberFormat="1" applyFont="1" applyFill="1" applyBorder="1" applyAlignment="1">
      <alignment horizontal="center" vertical="center"/>
    </xf>
    <xf numFmtId="4" fontId="38" fillId="8" borderId="99" xfId="0" applyNumberFormat="1" applyFont="1" applyFill="1" applyBorder="1" applyAlignment="1">
      <alignment horizontal="center" vertical="center"/>
    </xf>
    <xf numFmtId="4" fontId="37" fillId="8" borderId="95" xfId="0" applyNumberFormat="1" applyFont="1" applyFill="1" applyBorder="1" applyAlignment="1">
      <alignment horizontal="center" vertical="center"/>
    </xf>
    <xf numFmtId="4" fontId="38" fillId="8" borderId="101" xfId="0" applyNumberFormat="1" applyFont="1" applyFill="1" applyBorder="1" applyAlignment="1">
      <alignment horizontal="center" vertical="center"/>
    </xf>
    <xf numFmtId="0" fontId="45" fillId="3" borderId="11" xfId="2" applyFont="1" applyFill="1" applyBorder="1" applyAlignment="1">
      <alignment horizontal="center" vertical="center" wrapText="1"/>
    </xf>
    <xf numFmtId="0" fontId="45" fillId="0" borderId="53" xfId="2" applyFont="1" applyFill="1" applyBorder="1" applyAlignment="1">
      <alignment horizontal="center" vertical="center" wrapText="1"/>
    </xf>
    <xf numFmtId="0" fontId="45" fillId="0" borderId="11" xfId="2" applyFont="1" applyFill="1" applyBorder="1" applyAlignment="1">
      <alignment horizontal="center" vertical="center" wrapText="1"/>
    </xf>
    <xf numFmtId="0" fontId="45" fillId="0" borderId="6" xfId="2" applyFont="1" applyFill="1" applyBorder="1" applyAlignment="1">
      <alignment horizontal="center" vertical="center" wrapText="1"/>
    </xf>
    <xf numFmtId="0" fontId="45" fillId="0" borderId="0" xfId="2" applyFont="1" applyAlignment="1">
      <alignment horizontal="right"/>
    </xf>
    <xf numFmtId="0" fontId="45" fillId="3" borderId="8" xfId="2" applyFont="1" applyFill="1" applyBorder="1" applyAlignment="1">
      <alignment horizontal="center" vertical="center"/>
    </xf>
    <xf numFmtId="0" fontId="45" fillId="0" borderId="0" xfId="2" applyFont="1" applyAlignment="1">
      <alignment horizontal="center" vertical="center" wrapText="1"/>
    </xf>
    <xf numFmtId="0" fontId="45" fillId="3" borderId="4" xfId="2" applyFont="1" applyFill="1" applyBorder="1" applyAlignment="1">
      <alignment horizontal="center" vertical="center"/>
    </xf>
    <xf numFmtId="0" fontId="45" fillId="3" borderId="27" xfId="2" applyFont="1" applyFill="1" applyBorder="1" applyAlignment="1">
      <alignment horizontal="center" vertical="center"/>
    </xf>
    <xf numFmtId="0" fontId="45" fillId="3" borderId="28" xfId="2" applyFont="1" applyFill="1" applyBorder="1" applyAlignment="1">
      <alignment horizontal="center" vertical="center"/>
    </xf>
    <xf numFmtId="0" fontId="45" fillId="3" borderId="24" xfId="2" applyFont="1" applyFill="1" applyBorder="1" applyAlignment="1">
      <alignment horizontal="center" vertical="center"/>
    </xf>
    <xf numFmtId="0" fontId="45" fillId="0" borderId="0" xfId="2" applyFont="1" applyAlignment="1">
      <alignment horizontal="center" vertical="center"/>
    </xf>
    <xf numFmtId="0" fontId="45" fillId="3" borderId="2" xfId="2" applyFont="1" applyFill="1" applyBorder="1" applyAlignment="1">
      <alignment horizontal="center" vertical="center"/>
    </xf>
    <xf numFmtId="0" fontId="45" fillId="3" borderId="1" xfId="2" applyFont="1" applyFill="1" applyBorder="1" applyAlignment="1">
      <alignment horizontal="center" vertical="center"/>
    </xf>
    <xf numFmtId="0" fontId="45" fillId="3" borderId="25" xfId="2" applyFont="1" applyFill="1" applyBorder="1" applyAlignment="1">
      <alignment horizontal="center" vertical="center"/>
    </xf>
    <xf numFmtId="0" fontId="45" fillId="3" borderId="20" xfId="2" applyFont="1" applyFill="1" applyBorder="1" applyAlignment="1">
      <alignment horizontal="center" vertical="center"/>
    </xf>
    <xf numFmtId="0" fontId="45" fillId="0" borderId="27" xfId="2" applyFont="1" applyFill="1" applyBorder="1" applyAlignment="1">
      <alignment horizontal="center" vertical="center"/>
    </xf>
    <xf numFmtId="0" fontId="45" fillId="0" borderId="28" xfId="2" applyFont="1" applyFill="1" applyBorder="1" applyAlignment="1">
      <alignment horizontal="center" vertical="center"/>
    </xf>
    <xf numFmtId="0" fontId="45" fillId="0" borderId="19" xfId="2" quotePrefix="1" applyFont="1" applyFill="1" applyBorder="1" applyAlignment="1">
      <alignment horizontal="center" vertical="center"/>
    </xf>
    <xf numFmtId="0" fontId="45" fillId="0" borderId="0" xfId="2" applyFont="1" applyBorder="1"/>
    <xf numFmtId="0" fontId="45" fillId="0" borderId="21" xfId="2" applyFont="1" applyFill="1" applyBorder="1" applyAlignment="1">
      <alignment horizontal="center" vertical="center"/>
    </xf>
    <xf numFmtId="0" fontId="45" fillId="0" borderId="22" xfId="2" applyFont="1" applyFill="1" applyBorder="1" applyAlignment="1">
      <alignment horizontal="center" vertical="center"/>
    </xf>
    <xf numFmtId="0" fontId="45" fillId="0" borderId="23" xfId="2" quotePrefix="1" applyFont="1" applyFill="1" applyBorder="1" applyAlignment="1">
      <alignment horizontal="center" vertical="center"/>
    </xf>
    <xf numFmtId="0" fontId="45" fillId="0" borderId="1" xfId="2" applyFont="1" applyFill="1" applyBorder="1" applyAlignment="1">
      <alignment horizontal="center" vertical="center"/>
    </xf>
    <xf numFmtId="0" fontId="45" fillId="0" borderId="25" xfId="2" applyFont="1" applyFill="1" applyBorder="1" applyAlignment="1">
      <alignment horizontal="center" vertical="center"/>
    </xf>
    <xf numFmtId="0" fontId="45" fillId="0" borderId="26" xfId="2" quotePrefix="1" applyFont="1" applyFill="1" applyBorder="1" applyAlignment="1">
      <alignment horizontal="center" vertical="center"/>
    </xf>
    <xf numFmtId="0" fontId="45" fillId="0" borderId="3" xfId="2" applyFont="1" applyFill="1" applyBorder="1" applyAlignment="1">
      <alignment horizontal="center" vertical="center"/>
    </xf>
    <xf numFmtId="0" fontId="45" fillId="0" borderId="17" xfId="2" applyFont="1" applyFill="1" applyBorder="1" applyAlignment="1">
      <alignment horizontal="center" vertical="center"/>
    </xf>
    <xf numFmtId="0" fontId="45" fillId="0" borderId="18" xfId="2" quotePrefix="1" applyFont="1" applyFill="1" applyBorder="1" applyAlignment="1">
      <alignment horizontal="center" vertical="center"/>
    </xf>
    <xf numFmtId="0" fontId="45" fillId="0" borderId="7" xfId="2" applyFont="1" applyFill="1" applyBorder="1" applyAlignment="1">
      <alignment horizontal="center" vertical="center"/>
    </xf>
    <xf numFmtId="0" fontId="45" fillId="0" borderId="15" xfId="2" applyFont="1" applyFill="1" applyBorder="1" applyAlignment="1">
      <alignment horizontal="center" vertical="center"/>
    </xf>
    <xf numFmtId="0" fontId="45" fillId="0" borderId="16" xfId="2" quotePrefix="1" applyFont="1" applyFill="1" applyBorder="1" applyAlignment="1">
      <alignment horizontal="center" vertical="center"/>
    </xf>
    <xf numFmtId="0" fontId="45" fillId="0" borderId="23" xfId="2" applyFont="1" applyFill="1" applyBorder="1" applyAlignment="1">
      <alignment horizontal="center" vertical="center"/>
    </xf>
    <xf numFmtId="0" fontId="45" fillId="0" borderId="19" xfId="2" applyFont="1" applyFill="1" applyBorder="1" applyAlignment="1">
      <alignment horizontal="center" vertical="center"/>
    </xf>
    <xf numFmtId="0" fontId="45" fillId="3" borderId="3" xfId="2" applyFont="1" applyFill="1" applyBorder="1" applyAlignment="1">
      <alignment horizontal="center" vertical="center"/>
    </xf>
    <xf numFmtId="0" fontId="45" fillId="3" borderId="17" xfId="2" applyFont="1" applyFill="1" applyBorder="1" applyAlignment="1">
      <alignment horizontal="center" vertical="center"/>
    </xf>
    <xf numFmtId="0" fontId="45" fillId="3" borderId="18" xfId="2" applyFont="1" applyFill="1" applyBorder="1" applyAlignment="1">
      <alignment horizontal="center" vertical="center"/>
    </xf>
    <xf numFmtId="0" fontId="45" fillId="3" borderId="19" xfId="2" applyFont="1" applyFill="1" applyBorder="1" applyAlignment="1">
      <alignment horizontal="center" vertical="center"/>
    </xf>
    <xf numFmtId="0" fontId="45" fillId="0" borderId="47" xfId="2" applyFont="1" applyFill="1" applyBorder="1" applyAlignment="1">
      <alignment horizontal="center" vertical="center" wrapText="1"/>
    </xf>
    <xf numFmtId="0" fontId="45" fillId="0" borderId="16" xfId="2" applyFont="1" applyFill="1" applyBorder="1" applyAlignment="1">
      <alignment horizontal="center" vertical="center"/>
    </xf>
    <xf numFmtId="0" fontId="51" fillId="3" borderId="0" xfId="2" applyFont="1" applyFill="1" applyBorder="1" applyAlignment="1">
      <alignment horizontal="left" vertical="center" wrapText="1"/>
    </xf>
    <xf numFmtId="0" fontId="45" fillId="3" borderId="0" xfId="2" applyFont="1" applyFill="1" applyBorder="1" applyAlignment="1">
      <alignment horizontal="right" vertical="center" wrapText="1"/>
    </xf>
    <xf numFmtId="166" fontId="45" fillId="3" borderId="0" xfId="2" applyNumberFormat="1" applyFont="1" applyFill="1" applyBorder="1" applyAlignment="1">
      <alignment horizontal="center"/>
    </xf>
    <xf numFmtId="0" fontId="45" fillId="0" borderId="86" xfId="2" applyFont="1" applyFill="1" applyBorder="1" applyAlignment="1">
      <alignment horizontal="center" vertical="center" wrapText="1"/>
    </xf>
    <xf numFmtId="0" fontId="54" fillId="9" borderId="5" xfId="0" applyFont="1" applyFill="1" applyBorder="1" applyAlignment="1">
      <alignment horizontal="center" vertical="center" wrapText="1"/>
    </xf>
    <xf numFmtId="0" fontId="55" fillId="9" borderId="5" xfId="0" applyFont="1" applyFill="1" applyBorder="1" applyAlignment="1">
      <alignment horizontal="center" vertical="center"/>
    </xf>
    <xf numFmtId="0" fontId="56" fillId="3" borderId="5" xfId="0" applyFont="1" applyFill="1" applyBorder="1" applyAlignment="1">
      <alignment horizontal="right" vertical="center" indent="1"/>
    </xf>
    <xf numFmtId="0" fontId="56" fillId="3" borderId="5" xfId="0" applyFont="1" applyFill="1" applyBorder="1" applyAlignment="1">
      <alignment horizontal="center" vertical="center"/>
    </xf>
    <xf numFmtId="0" fontId="45" fillId="0" borderId="10" xfId="2" applyFont="1" applyFill="1" applyBorder="1" applyAlignment="1">
      <alignment horizontal="center" vertical="center"/>
    </xf>
    <xf numFmtId="0" fontId="45" fillId="0" borderId="54" xfId="2" applyFont="1" applyFill="1" applyBorder="1" applyAlignment="1">
      <alignment horizontal="center" vertical="center"/>
    </xf>
    <xf numFmtId="0" fontId="45" fillId="0" borderId="70" xfId="2" quotePrefix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5" fillId="3" borderId="26" xfId="2" applyFont="1" applyFill="1" applyBorder="1" applyAlignment="1">
      <alignment horizontal="center" vertical="center"/>
    </xf>
    <xf numFmtId="0" fontId="45" fillId="0" borderId="45" xfId="2" applyFont="1" applyFill="1" applyBorder="1" applyAlignment="1">
      <alignment horizontal="center" vertical="center" wrapText="1"/>
    </xf>
    <xf numFmtId="0" fontId="45" fillId="0" borderId="39" xfId="2" applyFont="1" applyFill="1" applyBorder="1" applyAlignment="1">
      <alignment horizontal="center" vertical="center"/>
    </xf>
    <xf numFmtId="0" fontId="45" fillId="0" borderId="40" xfId="2" applyFont="1" applyFill="1" applyBorder="1" applyAlignment="1">
      <alignment horizontal="center" vertical="center"/>
    </xf>
    <xf numFmtId="0" fontId="45" fillId="0" borderId="41" xfId="2" applyFont="1" applyFill="1" applyBorder="1" applyAlignment="1">
      <alignment horizontal="center" vertical="center"/>
    </xf>
    <xf numFmtId="0" fontId="37" fillId="9" borderId="67" xfId="0" applyFont="1" applyFill="1" applyBorder="1" applyAlignment="1">
      <alignment horizontal="center" vertical="center" wrapText="1"/>
    </xf>
    <xf numFmtId="4" fontId="38" fillId="10" borderId="67" xfId="0" applyNumberFormat="1" applyFont="1" applyFill="1" applyBorder="1" applyAlignment="1">
      <alignment horizontal="center" vertical="center" wrapText="1"/>
    </xf>
    <xf numFmtId="4" fontId="38" fillId="10" borderId="73" xfId="0" applyNumberFormat="1" applyFont="1" applyFill="1" applyBorder="1" applyAlignment="1">
      <alignment horizontal="center" vertical="center" wrapText="1"/>
    </xf>
    <xf numFmtId="0" fontId="45" fillId="6" borderId="4" xfId="2" applyFont="1" applyFill="1" applyBorder="1" applyAlignment="1">
      <alignment horizontal="center" vertical="center"/>
    </xf>
    <xf numFmtId="0" fontId="45" fillId="6" borderId="27" xfId="2" applyFont="1" applyFill="1" applyBorder="1" applyAlignment="1">
      <alignment horizontal="center" vertical="center"/>
    </xf>
    <xf numFmtId="0" fontId="45" fillId="6" borderId="28" xfId="2" applyFont="1" applyFill="1" applyBorder="1" applyAlignment="1">
      <alignment horizontal="center" vertical="center"/>
    </xf>
    <xf numFmtId="0" fontId="45" fillId="6" borderId="19" xfId="2" quotePrefix="1" applyFont="1" applyFill="1" applyBorder="1" applyAlignment="1">
      <alignment horizontal="center" vertical="center"/>
    </xf>
    <xf numFmtId="0" fontId="45" fillId="6" borderId="8" xfId="2" applyFont="1" applyFill="1" applyBorder="1" applyAlignment="1">
      <alignment horizontal="center" vertical="center"/>
    </xf>
    <xf numFmtId="0" fontId="45" fillId="6" borderId="7" xfId="2" applyFont="1" applyFill="1" applyBorder="1" applyAlignment="1">
      <alignment horizontal="center" vertical="center"/>
    </xf>
    <xf numFmtId="0" fontId="45" fillId="6" borderId="15" xfId="2" applyFont="1" applyFill="1" applyBorder="1" applyAlignment="1">
      <alignment horizontal="center" vertical="center"/>
    </xf>
    <xf numFmtId="0" fontId="45" fillId="6" borderId="16" xfId="2" quotePrefix="1" applyFont="1" applyFill="1" applyBorder="1" applyAlignment="1">
      <alignment horizontal="center" vertical="center"/>
    </xf>
    <xf numFmtId="0" fontId="45" fillId="6" borderId="16" xfId="2" applyFont="1" applyFill="1" applyBorder="1" applyAlignment="1">
      <alignment horizontal="center" vertical="center"/>
    </xf>
    <xf numFmtId="0" fontId="45" fillId="8" borderId="4" xfId="2" applyFont="1" applyFill="1" applyBorder="1" applyAlignment="1">
      <alignment horizontal="center" vertical="center"/>
    </xf>
    <xf numFmtId="0" fontId="45" fillId="8" borderId="3" xfId="2" applyFont="1" applyFill="1" applyBorder="1" applyAlignment="1">
      <alignment horizontal="center" vertical="center"/>
    </xf>
    <xf numFmtId="0" fontId="45" fillId="8" borderId="17" xfId="2" applyFont="1" applyFill="1" applyBorder="1" applyAlignment="1">
      <alignment horizontal="center" vertical="center"/>
    </xf>
    <xf numFmtId="0" fontId="45" fillId="8" borderId="18" xfId="2" quotePrefix="1" applyFont="1" applyFill="1" applyBorder="1" applyAlignment="1">
      <alignment horizontal="center" vertical="center"/>
    </xf>
    <xf numFmtId="0" fontId="45" fillId="8" borderId="18" xfId="2" applyFont="1" applyFill="1" applyBorder="1" applyAlignment="1">
      <alignment horizontal="center" vertical="center"/>
    </xf>
    <xf numFmtId="4" fontId="38" fillId="10" borderId="72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4" fontId="37" fillId="3" borderId="0" xfId="0" applyNumberFormat="1" applyFont="1" applyFill="1" applyBorder="1" applyAlignment="1">
      <alignment horizontal="center" vertical="center"/>
    </xf>
    <xf numFmtId="0" fontId="37" fillId="3" borderId="0" xfId="5" applyFont="1" applyFill="1" applyBorder="1" applyAlignment="1">
      <alignment horizontal="center" vertical="center"/>
    </xf>
    <xf numFmtId="0" fontId="37" fillId="3" borderId="87" xfId="0" applyFont="1" applyFill="1" applyBorder="1" applyAlignment="1">
      <alignment horizontal="left" vertical="center" wrapText="1" indent="1"/>
    </xf>
    <xf numFmtId="0" fontId="37" fillId="3" borderId="87" xfId="0" quotePrefix="1" applyFont="1" applyFill="1" applyBorder="1" applyAlignment="1">
      <alignment horizontal="center" vertical="center" wrapText="1"/>
    </xf>
    <xf numFmtId="3" fontId="37" fillId="3" borderId="88" xfId="0" applyNumberFormat="1" applyFont="1" applyFill="1" applyBorder="1" applyAlignment="1">
      <alignment horizontal="center" vertical="center"/>
    </xf>
    <xf numFmtId="164" fontId="37" fillId="3" borderId="127" xfId="0" quotePrefix="1" applyNumberFormat="1" applyFont="1" applyFill="1" applyBorder="1" applyAlignment="1">
      <alignment horizontal="center" vertical="center"/>
    </xf>
    <xf numFmtId="2" fontId="37" fillId="3" borderId="0" xfId="0" applyNumberFormat="1" applyFont="1" applyFill="1" applyBorder="1" applyAlignment="1">
      <alignment horizontal="center" vertical="center"/>
    </xf>
    <xf numFmtId="164" fontId="37" fillId="3" borderId="87" xfId="0" applyNumberFormat="1" applyFont="1" applyFill="1" applyBorder="1" applyAlignment="1">
      <alignment horizontal="center" vertical="center"/>
    </xf>
    <xf numFmtId="0" fontId="37" fillId="3" borderId="111" xfId="0" applyFont="1" applyFill="1" applyBorder="1" applyAlignment="1">
      <alignment horizontal="left" vertical="center" wrapText="1" indent="1"/>
    </xf>
    <xf numFmtId="0" fontId="37" fillId="3" borderId="111" xfId="0" quotePrefix="1" applyFont="1" applyFill="1" applyBorder="1" applyAlignment="1">
      <alignment horizontal="center" vertical="center" wrapText="1"/>
    </xf>
    <xf numFmtId="3" fontId="37" fillId="3" borderId="112" xfId="0" applyNumberFormat="1" applyFont="1" applyFill="1" applyBorder="1" applyAlignment="1">
      <alignment horizontal="center" vertical="center"/>
    </xf>
    <xf numFmtId="164" fontId="37" fillId="3" borderId="111" xfId="0" applyNumberFormat="1" applyFont="1" applyFill="1" applyBorder="1" applyAlignment="1">
      <alignment horizontal="center" vertical="center"/>
    </xf>
    <xf numFmtId="0" fontId="37" fillId="3" borderId="127" xfId="0" applyFont="1" applyFill="1" applyBorder="1" applyAlignment="1">
      <alignment horizontal="left" vertical="center" wrapText="1" indent="1"/>
    </xf>
    <xf numFmtId="0" fontId="37" fillId="3" borderId="127" xfId="0" quotePrefix="1" applyFont="1" applyFill="1" applyBorder="1" applyAlignment="1">
      <alignment horizontal="center" vertical="center" wrapText="1"/>
    </xf>
    <xf numFmtId="3" fontId="37" fillId="3" borderId="128" xfId="0" applyNumberFormat="1" applyFont="1" applyFill="1" applyBorder="1" applyAlignment="1">
      <alignment horizontal="center" vertical="center"/>
    </xf>
    <xf numFmtId="164" fontId="37" fillId="3" borderId="127" xfId="0" applyNumberFormat="1" applyFont="1" applyFill="1" applyBorder="1" applyAlignment="1">
      <alignment horizontal="center" vertical="center"/>
    </xf>
    <xf numFmtId="0" fontId="37" fillId="3" borderId="134" xfId="0" applyFont="1" applyFill="1" applyBorder="1" applyAlignment="1">
      <alignment horizontal="left" vertical="center" wrapText="1" indent="1"/>
    </xf>
    <xf numFmtId="0" fontId="37" fillId="3" borderId="134" xfId="0" quotePrefix="1" applyFont="1" applyFill="1" applyBorder="1" applyAlignment="1">
      <alignment horizontal="center" vertical="center" wrapText="1"/>
    </xf>
    <xf numFmtId="3" fontId="37" fillId="3" borderId="135" xfId="0" applyNumberFormat="1" applyFont="1" applyFill="1" applyBorder="1" applyAlignment="1">
      <alignment horizontal="center" vertical="center"/>
    </xf>
    <xf numFmtId="164" fontId="37" fillId="3" borderId="134" xfId="0" applyNumberFormat="1" applyFont="1" applyFill="1" applyBorder="1" applyAlignment="1">
      <alignment horizontal="center" vertical="center"/>
    </xf>
    <xf numFmtId="0" fontId="37" fillId="3" borderId="119" xfId="0" applyFont="1" applyFill="1" applyBorder="1" applyAlignment="1">
      <alignment horizontal="left" vertical="center" wrapText="1" indent="1"/>
    </xf>
    <xf numFmtId="3" fontId="37" fillId="3" borderId="120" xfId="0" applyNumberFormat="1" applyFont="1" applyFill="1" applyBorder="1" applyAlignment="1">
      <alignment horizontal="center" vertical="center"/>
    </xf>
    <xf numFmtId="164" fontId="37" fillId="3" borderId="119" xfId="0" applyNumberFormat="1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left" vertical="center" wrapText="1" indent="1"/>
    </xf>
    <xf numFmtId="0" fontId="37" fillId="3" borderId="5" xfId="0" applyFont="1" applyFill="1" applyBorder="1" applyAlignment="1">
      <alignment horizontal="center" vertical="center" wrapText="1"/>
    </xf>
    <xf numFmtId="3" fontId="37" fillId="3" borderId="145" xfId="0" applyNumberFormat="1" applyFont="1" applyFill="1" applyBorder="1" applyAlignment="1">
      <alignment horizontal="center" vertical="center"/>
    </xf>
    <xf numFmtId="164" fontId="37" fillId="3" borderId="146" xfId="0" applyNumberFormat="1" applyFont="1" applyFill="1" applyBorder="1" applyAlignment="1">
      <alignment horizontal="center" vertical="center"/>
    </xf>
    <xf numFmtId="164" fontId="37" fillId="3" borderId="5" xfId="0" applyNumberFormat="1" applyFont="1" applyFill="1" applyBorder="1" applyAlignment="1">
      <alignment horizontal="center" vertical="center"/>
    </xf>
    <xf numFmtId="4" fontId="38" fillId="3" borderId="48" xfId="0" applyNumberFormat="1" applyFont="1" applyFill="1" applyBorder="1" applyAlignment="1">
      <alignment horizontal="center" vertical="center"/>
    </xf>
    <xf numFmtId="4" fontId="37" fillId="3" borderId="147" xfId="0" applyNumberFormat="1" applyFont="1" applyFill="1" applyBorder="1" applyAlignment="1">
      <alignment horizontal="center" vertical="center"/>
    </xf>
    <xf numFmtId="4" fontId="38" fillId="3" borderId="146" xfId="0" applyNumberFormat="1" applyFont="1" applyFill="1" applyBorder="1" applyAlignment="1">
      <alignment horizontal="center" vertical="center"/>
    </xf>
    <xf numFmtId="4" fontId="37" fillId="3" borderId="14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left" vertical="center" wrapText="1" indent="1"/>
    </xf>
    <xf numFmtId="0" fontId="37" fillId="3" borderId="11" xfId="0" applyFont="1" applyFill="1" applyBorder="1" applyAlignment="1">
      <alignment horizontal="center" vertical="center" wrapText="1"/>
    </xf>
    <xf numFmtId="164" fontId="37" fillId="3" borderId="149" xfId="0" applyNumberFormat="1" applyFont="1" applyFill="1" applyBorder="1" applyAlignment="1">
      <alignment horizontal="center" vertical="center"/>
    </xf>
    <xf numFmtId="4" fontId="38" fillId="3" borderId="0" xfId="0" applyNumberFormat="1" applyFont="1" applyFill="1" applyBorder="1" applyAlignment="1">
      <alignment horizontal="center" vertical="center"/>
    </xf>
    <xf numFmtId="2" fontId="37" fillId="3" borderId="127" xfId="0" applyNumberFormat="1" applyFont="1" applyFill="1" applyBorder="1" applyAlignment="1">
      <alignment horizontal="center" vertical="center"/>
    </xf>
    <xf numFmtId="2" fontId="37" fillId="3" borderId="87" xfId="0" applyNumberFormat="1" applyFont="1" applyFill="1" applyBorder="1" applyAlignment="1">
      <alignment horizontal="center" vertical="center"/>
    </xf>
    <xf numFmtId="2" fontId="37" fillId="3" borderId="134" xfId="0" applyNumberFormat="1" applyFont="1" applyFill="1" applyBorder="1" applyAlignment="1">
      <alignment horizontal="center" vertical="center"/>
    </xf>
    <xf numFmtId="0" fontId="8" fillId="3" borderId="0" xfId="29" applyFont="1" applyFill="1" applyBorder="1" applyAlignment="1">
      <alignment horizontal="center" vertical="center"/>
    </xf>
    <xf numFmtId="4" fontId="8" fillId="3" borderId="0" xfId="29" applyNumberFormat="1" applyFont="1" applyFill="1" applyBorder="1" applyAlignment="1">
      <alignment horizontal="center" vertical="center"/>
    </xf>
    <xf numFmtId="164" fontId="8" fillId="3" borderId="0" xfId="29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4" fontId="38" fillId="2" borderId="0" xfId="0" applyNumberFormat="1" applyFont="1" applyFill="1" applyAlignment="1">
      <alignment horizontal="center" vertical="center"/>
    </xf>
    <xf numFmtId="4" fontId="38" fillId="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/>
    </xf>
    <xf numFmtId="4" fontId="37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4" fontId="37" fillId="3" borderId="0" xfId="0" applyNumberFormat="1" applyFont="1" applyFill="1" applyAlignment="1">
      <alignment horizontal="center" vertical="center" wrapText="1"/>
    </xf>
    <xf numFmtId="0" fontId="15" fillId="3" borderId="0" xfId="28" applyNumberFormat="1" applyFont="1" applyFill="1" applyBorder="1" applyAlignment="1" applyProtection="1">
      <alignment horizontal="center" vertical="center"/>
    </xf>
    <xf numFmtId="4" fontId="9" fillId="2" borderId="0" xfId="29" applyNumberFormat="1" applyFont="1" applyFill="1" applyAlignment="1">
      <alignment horizontal="center" vertical="center"/>
    </xf>
    <xf numFmtId="4" fontId="6" fillId="2" borderId="0" xfId="29" applyNumberFormat="1" applyFill="1" applyAlignment="1">
      <alignment horizontal="center" vertical="center"/>
    </xf>
    <xf numFmtId="0" fontId="6" fillId="2" borderId="0" xfId="29" applyFill="1" applyAlignment="1">
      <alignment horizontal="center" vertical="center"/>
    </xf>
    <xf numFmtId="4" fontId="8" fillId="2" borderId="0" xfId="29" applyNumberFormat="1" applyFont="1" applyFill="1" applyAlignment="1">
      <alignment horizontal="center" vertical="center" wrapText="1"/>
    </xf>
    <xf numFmtId="0" fontId="8" fillId="2" borderId="0" xfId="29" applyFont="1" applyFill="1" applyAlignment="1">
      <alignment horizontal="center" vertical="center" wrapText="1"/>
    </xf>
    <xf numFmtId="0" fontId="9" fillId="2" borderId="0" xfId="29" applyFont="1" applyFill="1" applyAlignment="1">
      <alignment horizontal="center" vertical="center"/>
    </xf>
    <xf numFmtId="4" fontId="8" fillId="2" borderId="0" xfId="29" applyNumberFormat="1" applyFont="1" applyFill="1" applyAlignment="1">
      <alignment horizontal="center" vertical="center"/>
    </xf>
    <xf numFmtId="0" fontId="8" fillId="2" borderId="0" xfId="29" applyFont="1" applyFill="1" applyAlignment="1">
      <alignment horizontal="center" vertical="center"/>
    </xf>
    <xf numFmtId="0" fontId="37" fillId="9" borderId="63" xfId="0" applyFont="1" applyFill="1" applyBorder="1" applyAlignment="1">
      <alignment horizontal="center" vertical="center" wrapText="1"/>
    </xf>
    <xf numFmtId="4" fontId="37" fillId="9" borderId="67" xfId="0" applyNumberFormat="1" applyFont="1" applyFill="1" applyBorder="1" applyAlignment="1">
      <alignment horizontal="center" vertical="center" wrapText="1"/>
    </xf>
    <xf numFmtId="3" fontId="37" fillId="3" borderId="148" xfId="0" applyNumberFormat="1" applyFont="1" applyFill="1" applyBorder="1" applyAlignment="1">
      <alignment horizontal="center" vertical="center"/>
    </xf>
    <xf numFmtId="164" fontId="37" fillId="3" borderId="0" xfId="0" applyNumberFormat="1" applyFont="1" applyFill="1" applyBorder="1" applyAlignment="1">
      <alignment horizontal="center" vertical="center"/>
    </xf>
    <xf numFmtId="4" fontId="38" fillId="3" borderId="142" xfId="0" applyNumberFormat="1" applyFont="1" applyFill="1" applyBorder="1" applyAlignment="1">
      <alignment horizontal="center" vertical="center"/>
    </xf>
    <xf numFmtId="4" fontId="38" fillId="3" borderId="141" xfId="0" applyNumberFormat="1" applyFont="1" applyFill="1" applyBorder="1" applyAlignment="1">
      <alignment horizontal="center" vertical="center"/>
    </xf>
    <xf numFmtId="0" fontId="37" fillId="3" borderId="8" xfId="2" applyFont="1" applyFill="1" applyBorder="1" applyAlignment="1">
      <alignment horizontal="center" vertical="center"/>
    </xf>
    <xf numFmtId="0" fontId="37" fillId="3" borderId="52" xfId="2" applyFont="1" applyFill="1" applyBorder="1" applyAlignment="1">
      <alignment horizontal="center" vertical="center"/>
    </xf>
    <xf numFmtId="0" fontId="37" fillId="3" borderId="56" xfId="2" applyFont="1" applyFill="1" applyBorder="1" applyAlignment="1">
      <alignment horizontal="center" vertical="center"/>
    </xf>
    <xf numFmtId="0" fontId="37" fillId="3" borderId="57" xfId="2" quotePrefix="1" applyFont="1" applyFill="1" applyBorder="1" applyAlignment="1">
      <alignment horizontal="center" vertical="center"/>
    </xf>
    <xf numFmtId="0" fontId="37" fillId="3" borderId="4" xfId="2" applyFont="1" applyFill="1" applyBorder="1" applyAlignment="1">
      <alignment horizontal="center" vertical="center"/>
    </xf>
    <xf numFmtId="0" fontId="37" fillId="3" borderId="27" xfId="2" applyFont="1" applyFill="1" applyBorder="1" applyAlignment="1">
      <alignment horizontal="center" vertical="center"/>
    </xf>
    <xf numFmtId="0" fontId="37" fillId="3" borderId="28" xfId="2" applyFont="1" applyFill="1" applyBorder="1" applyAlignment="1">
      <alignment horizontal="center" vertical="center"/>
    </xf>
    <xf numFmtId="0" fontId="37" fillId="3" borderId="19" xfId="2" quotePrefix="1" applyFont="1" applyFill="1" applyBorder="1" applyAlignment="1">
      <alignment horizontal="center" vertical="center"/>
    </xf>
    <xf numFmtId="0" fontId="37" fillId="3" borderId="24" xfId="2" applyFont="1" applyFill="1" applyBorder="1" applyAlignment="1">
      <alignment horizontal="center" vertical="center"/>
    </xf>
    <xf numFmtId="0" fontId="37" fillId="3" borderId="21" xfId="2" applyFont="1" applyFill="1" applyBorder="1" applyAlignment="1">
      <alignment horizontal="center" vertical="center"/>
    </xf>
    <xf numFmtId="0" fontId="37" fillId="3" borderId="22" xfId="2" applyFont="1" applyFill="1" applyBorder="1" applyAlignment="1">
      <alignment horizontal="center" vertical="center"/>
    </xf>
    <xf numFmtId="0" fontId="37" fillId="3" borderId="23" xfId="2" quotePrefix="1" applyFont="1" applyFill="1" applyBorder="1" applyAlignment="1">
      <alignment horizontal="center" vertical="center"/>
    </xf>
    <xf numFmtId="0" fontId="59" fillId="3" borderId="150" xfId="2" applyFont="1" applyFill="1" applyBorder="1" applyAlignment="1">
      <alignment horizontal="center" vertical="center"/>
    </xf>
    <xf numFmtId="0" fontId="59" fillId="3" borderId="151" xfId="2" applyFont="1" applyFill="1" applyBorder="1" applyAlignment="1">
      <alignment horizontal="center" vertical="center"/>
    </xf>
    <xf numFmtId="0" fontId="59" fillId="3" borderId="152" xfId="2" applyFont="1" applyFill="1" applyBorder="1" applyAlignment="1">
      <alignment horizontal="center" vertical="center"/>
    </xf>
    <xf numFmtId="0" fontId="37" fillId="6" borderId="6" xfId="28" applyNumberFormat="1" applyFont="1" applyFill="1" applyBorder="1" applyAlignment="1" applyProtection="1">
      <alignment horizontal="center" vertical="center"/>
    </xf>
    <xf numFmtId="0" fontId="37" fillId="6" borderId="5" xfId="0" applyFont="1" applyFill="1" applyBorder="1" applyAlignment="1">
      <alignment horizontal="center" vertical="center" wrapText="1"/>
    </xf>
    <xf numFmtId="0" fontId="37" fillId="3" borderId="0" xfId="2" applyFont="1" applyFill="1" applyBorder="1" applyAlignment="1">
      <alignment horizontal="center" vertical="center"/>
    </xf>
    <xf numFmtId="0" fontId="37" fillId="3" borderId="0" xfId="2" quotePrefix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0" fontId="37" fillId="3" borderId="59" xfId="2" applyFont="1" applyFill="1" applyBorder="1" applyAlignment="1">
      <alignment horizontal="center" vertical="center"/>
    </xf>
    <xf numFmtId="0" fontId="37" fillId="3" borderId="39" xfId="2" applyFont="1" applyFill="1" applyBorder="1" applyAlignment="1">
      <alignment horizontal="center" vertical="center"/>
    </xf>
    <xf numFmtId="0" fontId="37" fillId="3" borderId="40" xfId="2" applyFont="1" applyFill="1" applyBorder="1" applyAlignment="1">
      <alignment horizontal="center" vertical="center"/>
    </xf>
    <xf numFmtId="0" fontId="37" fillId="3" borderId="41" xfId="2" quotePrefix="1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 vertical="top"/>
    </xf>
    <xf numFmtId="0" fontId="37" fillId="0" borderId="0" xfId="2" applyFont="1" applyAlignment="1">
      <alignment horizontal="center" vertical="top"/>
    </xf>
    <xf numFmtId="0" fontId="41" fillId="0" borderId="0" xfId="2" applyFont="1" applyBorder="1" applyAlignment="1">
      <alignment horizontal="center" vertical="center"/>
    </xf>
    <xf numFmtId="0" fontId="44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center" vertical="center"/>
    </xf>
    <xf numFmtId="0" fontId="37" fillId="2" borderId="0" xfId="2" applyFont="1" applyFill="1" applyBorder="1" applyAlignment="1">
      <alignment horizontal="center" vertical="center" wrapText="1"/>
    </xf>
    <xf numFmtId="0" fontId="37" fillId="2" borderId="0" xfId="2" applyFont="1" applyFill="1" applyAlignment="1">
      <alignment wrapText="1"/>
    </xf>
    <xf numFmtId="0" fontId="37" fillId="2" borderId="0" xfId="2" applyFont="1" applyFill="1" applyBorder="1" applyAlignment="1">
      <alignment vertical="center" wrapText="1"/>
    </xf>
    <xf numFmtId="0" fontId="37" fillId="2" borderId="0" xfId="2" applyFont="1" applyFill="1" applyAlignment="1">
      <alignment vertical="center" wrapText="1"/>
    </xf>
    <xf numFmtId="0" fontId="38" fillId="0" borderId="0" xfId="2" applyFont="1" applyBorder="1" applyAlignment="1">
      <alignment horizontal="center" vertical="center" wrapText="1"/>
    </xf>
    <xf numFmtId="169" fontId="38" fillId="3" borderId="0" xfId="6" applyNumberFormat="1" applyFont="1" applyFill="1" applyAlignment="1">
      <alignment horizontal="center" wrapText="1"/>
    </xf>
    <xf numFmtId="2" fontId="37" fillId="2" borderId="0" xfId="2" applyNumberFormat="1" applyFont="1" applyFill="1" applyAlignment="1">
      <alignment wrapText="1"/>
    </xf>
    <xf numFmtId="0" fontId="37" fillId="0" borderId="0" xfId="0" applyFont="1"/>
    <xf numFmtId="4" fontId="37" fillId="3" borderId="0" xfId="2" applyNumberFormat="1" applyFont="1" applyFill="1" applyBorder="1" applyAlignment="1">
      <alignment vertical="center" wrapText="1"/>
    </xf>
    <xf numFmtId="0" fontId="37" fillId="0" borderId="0" xfId="2" applyFont="1" applyBorder="1" applyAlignment="1">
      <alignment horizontal="center" vertical="center" wrapText="1"/>
    </xf>
    <xf numFmtId="0" fontId="37" fillId="0" borderId="0" xfId="2" applyFont="1" applyBorder="1" applyAlignment="1">
      <alignment vertical="center" wrapText="1"/>
    </xf>
    <xf numFmtId="0" fontId="37" fillId="0" borderId="0" xfId="2" applyFont="1" applyAlignment="1">
      <alignment vertical="center" wrapText="1"/>
    </xf>
    <xf numFmtId="1" fontId="37" fillId="0" borderId="8" xfId="2" applyNumberFormat="1" applyFont="1" applyFill="1" applyBorder="1" applyAlignment="1">
      <alignment horizontal="center" vertical="center" wrapText="1"/>
    </xf>
    <xf numFmtId="0" fontId="37" fillId="3" borderId="0" xfId="2" applyFont="1" applyFill="1" applyBorder="1" applyAlignment="1">
      <alignment vertical="center" wrapText="1"/>
    </xf>
    <xf numFmtId="0" fontId="37" fillId="3" borderId="0" xfId="2" applyFont="1" applyFill="1" applyAlignment="1">
      <alignment vertical="center" wrapText="1"/>
    </xf>
    <xf numFmtId="1" fontId="37" fillId="0" borderId="4" xfId="2" applyNumberFormat="1" applyFont="1" applyFill="1" applyBorder="1" applyAlignment="1">
      <alignment horizontal="center" vertical="center" wrapText="1"/>
    </xf>
    <xf numFmtId="1" fontId="37" fillId="0" borderId="4" xfId="2" applyNumberFormat="1" applyFont="1" applyFill="1" applyBorder="1" applyAlignment="1">
      <alignment horizontal="center" vertical="center"/>
    </xf>
    <xf numFmtId="1" fontId="37" fillId="0" borderId="20" xfId="2" applyNumberFormat="1" applyFont="1" applyFill="1" applyBorder="1" applyAlignment="1">
      <alignment horizontal="center" vertical="center" wrapText="1"/>
    </xf>
    <xf numFmtId="1" fontId="37" fillId="0" borderId="24" xfId="2" applyNumberFormat="1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left" vertical="top"/>
    </xf>
    <xf numFmtId="0" fontId="37" fillId="3" borderId="32" xfId="2" quotePrefix="1" applyFont="1" applyFill="1" applyBorder="1" applyAlignment="1">
      <alignment horizontal="center" vertical="center"/>
    </xf>
    <xf numFmtId="0" fontId="37" fillId="3" borderId="34" xfId="2" quotePrefix="1" applyFont="1" applyFill="1" applyBorder="1" applyAlignment="1">
      <alignment horizontal="center" vertical="center"/>
    </xf>
    <xf numFmtId="0" fontId="37" fillId="3" borderId="74" xfId="2" quotePrefix="1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38" fillId="2" borderId="0" xfId="2" applyFont="1" applyFill="1" applyAlignment="1">
      <alignment horizontal="center"/>
    </xf>
    <xf numFmtId="2" fontId="37" fillId="2" borderId="0" xfId="2" applyNumberFormat="1" applyFont="1" applyFill="1" applyAlignment="1">
      <alignment horizontal="center"/>
    </xf>
    <xf numFmtId="0" fontId="37" fillId="2" borderId="0" xfId="2" applyFont="1" applyFill="1" applyAlignment="1">
      <alignment horizontal="center"/>
    </xf>
    <xf numFmtId="0" fontId="37" fillId="2" borderId="0" xfId="2" applyFont="1" applyFill="1" applyBorder="1" applyAlignment="1">
      <alignment horizontal="center"/>
    </xf>
    <xf numFmtId="0" fontId="37" fillId="2" borderId="0" xfId="2" applyFont="1" applyFill="1"/>
    <xf numFmtId="2" fontId="37" fillId="0" borderId="0" xfId="2" applyNumberFormat="1" applyFont="1" applyBorder="1"/>
    <xf numFmtId="0" fontId="37" fillId="0" borderId="0" xfId="2" applyFont="1" applyBorder="1"/>
    <xf numFmtId="0" fontId="37" fillId="0" borderId="0" xfId="2" applyFont="1"/>
    <xf numFmtId="0" fontId="37" fillId="0" borderId="0" xfId="2" applyFont="1" applyBorder="1" applyAlignment="1">
      <alignment horizontal="center"/>
    </xf>
    <xf numFmtId="0" fontId="45" fillId="0" borderId="0" xfId="2" applyFont="1" applyBorder="1" applyAlignment="1">
      <alignment vertical="center" wrapText="1"/>
    </xf>
    <xf numFmtId="0" fontId="45" fillId="2" borderId="0" xfId="2" applyFont="1" applyFill="1" applyAlignment="1">
      <alignment horizontal="center"/>
    </xf>
    <xf numFmtId="2" fontId="45" fillId="2" borderId="0" xfId="2" applyNumberFormat="1" applyFont="1" applyFill="1"/>
    <xf numFmtId="0" fontId="45" fillId="2" borderId="0" xfId="2" applyFont="1" applyFill="1" applyBorder="1"/>
    <xf numFmtId="0" fontId="45" fillId="0" borderId="0" xfId="2" applyFont="1" applyBorder="1" applyAlignment="1">
      <alignment horizontal="center"/>
    </xf>
    <xf numFmtId="2" fontId="45" fillId="0" borderId="0" xfId="2" applyNumberFormat="1" applyFont="1" applyBorder="1"/>
    <xf numFmtId="0" fontId="26" fillId="3" borderId="0" xfId="17" applyFill="1" applyBorder="1" applyAlignment="1">
      <alignment horizontal="left" vertical="center"/>
    </xf>
    <xf numFmtId="0" fontId="26" fillId="0" borderId="0" xfId="17" quotePrefix="1" applyBorder="1" applyAlignment="1">
      <alignment vertical="top"/>
    </xf>
    <xf numFmtId="0" fontId="37" fillId="3" borderId="0" xfId="2" quotePrefix="1" applyFont="1" applyFill="1" applyBorder="1" applyAlignment="1">
      <alignment horizontal="left" vertical="center"/>
    </xf>
    <xf numFmtId="0" fontId="26" fillId="3" borderId="0" xfId="17" quotePrefix="1" applyFill="1" applyBorder="1" applyAlignment="1">
      <alignment horizontal="left" vertical="center"/>
    </xf>
    <xf numFmtId="0" fontId="37" fillId="3" borderId="5" xfId="0" quotePrefix="1" applyFont="1" applyFill="1" applyBorder="1" applyAlignment="1">
      <alignment horizontal="center" vertical="center" wrapText="1"/>
    </xf>
    <xf numFmtId="0" fontId="37" fillId="6" borderId="5" xfId="28" applyNumberFormat="1" applyFont="1" applyFill="1" applyBorder="1" applyAlignment="1" applyProtection="1">
      <alignment horizontal="center" vertical="center" wrapText="1"/>
    </xf>
    <xf numFmtId="0" fontId="39" fillId="3" borderId="0" xfId="2" applyFont="1" applyFill="1" applyBorder="1" applyAlignment="1">
      <alignment horizontal="center" vertical="top"/>
    </xf>
    <xf numFmtId="0" fontId="39" fillId="0" borderId="0" xfId="2" applyFont="1" applyBorder="1" applyAlignment="1">
      <alignment horizontal="center" vertical="top"/>
    </xf>
    <xf numFmtId="0" fontId="40" fillId="0" borderId="0" xfId="2" applyFont="1" applyBorder="1" applyAlignment="1">
      <alignment horizontal="center" vertical="top"/>
    </xf>
    <xf numFmtId="0" fontId="44" fillId="0" borderId="0" xfId="2" applyFont="1" applyAlignment="1">
      <alignment vertical="center"/>
    </xf>
    <xf numFmtId="0" fontId="61" fillId="0" borderId="0" xfId="17" applyFont="1" applyFill="1" applyBorder="1" applyAlignment="1">
      <alignment vertical="center"/>
    </xf>
    <xf numFmtId="0" fontId="38" fillId="0" borderId="0" xfId="2" applyFont="1" applyBorder="1" applyAlignment="1">
      <alignment horizontal="center" vertical="top"/>
    </xf>
    <xf numFmtId="0" fontId="62" fillId="0" borderId="0" xfId="17" applyFont="1" applyFill="1" applyBorder="1" applyAlignment="1">
      <alignment horizontal="left" vertical="center"/>
    </xf>
    <xf numFmtId="0" fontId="41" fillId="0" borderId="0" xfId="2" applyFont="1" applyBorder="1" applyAlignment="1">
      <alignment vertical="top"/>
    </xf>
    <xf numFmtId="0" fontId="44" fillId="0" borderId="0" xfId="2" applyFont="1" applyBorder="1" applyAlignment="1">
      <alignment vertical="top"/>
    </xf>
    <xf numFmtId="0" fontId="44" fillId="0" borderId="0" xfId="2" applyFont="1" applyAlignment="1">
      <alignment horizontal="center" vertical="top" wrapText="1"/>
    </xf>
    <xf numFmtId="9" fontId="43" fillId="4" borderId="0" xfId="2" applyNumberFormat="1" applyFont="1" applyFill="1" applyBorder="1" applyAlignment="1" applyProtection="1">
      <alignment horizontal="center" vertical="center"/>
      <protection locked="0"/>
    </xf>
    <xf numFmtId="0" fontId="38" fillId="3" borderId="0" xfId="2" applyFont="1" applyFill="1" applyBorder="1" applyAlignment="1">
      <alignment horizontal="center" vertical="center" wrapText="1"/>
    </xf>
    <xf numFmtId="0" fontId="37" fillId="3" borderId="0" xfId="2" applyFont="1" applyFill="1" applyAlignment="1">
      <alignment horizontal="center" vertical="center"/>
    </xf>
    <xf numFmtId="0" fontId="41" fillId="3" borderId="0" xfId="2" applyFont="1" applyFill="1" applyBorder="1" applyAlignment="1">
      <alignment horizontal="center" vertical="center" wrapText="1"/>
    </xf>
    <xf numFmtId="0" fontId="41" fillId="5" borderId="29" xfId="2" applyFont="1" applyFill="1" applyBorder="1" applyAlignment="1">
      <alignment horizontal="center" vertical="center" wrapText="1"/>
    </xf>
    <xf numFmtId="0" fontId="41" fillId="5" borderId="0" xfId="2" applyFont="1" applyFill="1" applyBorder="1" applyAlignment="1">
      <alignment horizontal="center" vertical="center" wrapText="1"/>
    </xf>
    <xf numFmtId="4" fontId="41" fillId="5" borderId="0" xfId="2" applyNumberFormat="1" applyFont="1" applyFill="1" applyBorder="1" applyAlignment="1">
      <alignment horizontal="center" vertical="center" wrapText="1"/>
    </xf>
    <xf numFmtId="0" fontId="41" fillId="5" borderId="30" xfId="2" applyFont="1" applyFill="1" applyBorder="1" applyAlignment="1">
      <alignment horizontal="center" vertical="center" wrapText="1"/>
    </xf>
    <xf numFmtId="0" fontId="44" fillId="3" borderId="0" xfId="2" applyFont="1" applyFill="1"/>
    <xf numFmtId="1" fontId="37" fillId="0" borderId="3" xfId="2" applyNumberFormat="1" applyFont="1" applyFill="1" applyBorder="1" applyAlignment="1" applyProtection="1">
      <alignment horizontal="center" vertical="center"/>
      <protection hidden="1"/>
    </xf>
    <xf numFmtId="1" fontId="37" fillId="0" borderId="17" xfId="2" applyNumberFormat="1" applyFont="1" applyFill="1" applyBorder="1" applyAlignment="1" applyProtection="1">
      <alignment horizontal="center" vertical="center"/>
      <protection hidden="1"/>
    </xf>
    <xf numFmtId="4" fontId="38" fillId="0" borderId="17" xfId="2" applyNumberFormat="1" applyFont="1" applyFill="1" applyBorder="1" applyAlignment="1" applyProtection="1">
      <alignment horizontal="center" vertical="center"/>
      <protection hidden="1"/>
    </xf>
    <xf numFmtId="3" fontId="63" fillId="0" borderId="18" xfId="2" applyNumberFormat="1" applyFont="1" applyFill="1" applyBorder="1" applyAlignment="1">
      <alignment horizontal="center"/>
    </xf>
    <xf numFmtId="0" fontId="44" fillId="3" borderId="0" xfId="2" applyFont="1" applyFill="1" applyBorder="1" applyAlignment="1">
      <alignment horizontal="center"/>
    </xf>
    <xf numFmtId="4" fontId="41" fillId="3" borderId="29" xfId="2" applyNumberFormat="1" applyFont="1" applyFill="1" applyBorder="1" applyAlignment="1" applyProtection="1">
      <alignment horizontal="center"/>
      <protection hidden="1"/>
    </xf>
    <xf numFmtId="4" fontId="41" fillId="3" borderId="0" xfId="2" applyNumberFormat="1" applyFont="1" applyFill="1" applyBorder="1" applyAlignment="1" applyProtection="1">
      <alignment horizontal="center"/>
      <protection hidden="1"/>
    </xf>
    <xf numFmtId="3" fontId="64" fillId="3" borderId="34" xfId="2" applyNumberFormat="1" applyFont="1" applyFill="1" applyBorder="1" applyAlignment="1">
      <alignment horizontal="center"/>
    </xf>
    <xf numFmtId="0" fontId="44" fillId="0" borderId="0" xfId="2" applyFont="1"/>
    <xf numFmtId="0" fontId="63" fillId="0" borderId="18" xfId="2" applyFont="1" applyFill="1" applyBorder="1" applyAlignment="1">
      <alignment horizontal="center"/>
    </xf>
    <xf numFmtId="3" fontId="64" fillId="3" borderId="33" xfId="2" applyNumberFormat="1" applyFont="1" applyFill="1" applyBorder="1" applyAlignment="1">
      <alignment horizontal="center"/>
    </xf>
    <xf numFmtId="3" fontId="44" fillId="3" borderId="0" xfId="2" applyNumberFormat="1" applyFont="1" applyFill="1" applyBorder="1" applyAlignment="1">
      <alignment horizontal="center" vertical="center" wrapText="1"/>
    </xf>
    <xf numFmtId="3" fontId="64" fillId="3" borderId="18" xfId="2" applyNumberFormat="1" applyFont="1" applyFill="1" applyBorder="1" applyAlignment="1">
      <alignment horizontal="center" vertical="center" wrapText="1"/>
    </xf>
    <xf numFmtId="0" fontId="44" fillId="3" borderId="13" xfId="2" applyFont="1" applyFill="1" applyBorder="1" applyAlignment="1">
      <alignment horizontal="center"/>
    </xf>
    <xf numFmtId="4" fontId="41" fillId="3" borderId="12" xfId="2" applyNumberFormat="1" applyFont="1" applyFill="1" applyBorder="1" applyAlignment="1" applyProtection="1">
      <alignment horizontal="center"/>
      <protection hidden="1"/>
    </xf>
    <xf numFmtId="4" fontId="41" fillId="3" borderId="13" xfId="2" applyNumberFormat="1" applyFont="1" applyFill="1" applyBorder="1" applyAlignment="1" applyProtection="1">
      <alignment horizontal="center"/>
      <protection hidden="1"/>
    </xf>
    <xf numFmtId="3" fontId="64" fillId="3" borderId="23" xfId="2" applyNumberFormat="1" applyFont="1" applyFill="1" applyBorder="1" applyAlignment="1">
      <alignment horizontal="center" vertical="center" wrapText="1"/>
    </xf>
    <xf numFmtId="3" fontId="44" fillId="3" borderId="23" xfId="2" applyNumberFormat="1" applyFont="1" applyFill="1" applyBorder="1" applyAlignment="1">
      <alignment horizontal="center" wrapText="1"/>
    </xf>
    <xf numFmtId="3" fontId="64" fillId="3" borderId="14" xfId="2" applyNumberFormat="1" applyFont="1" applyFill="1" applyBorder="1" applyAlignment="1">
      <alignment horizontal="center"/>
    </xf>
    <xf numFmtId="164" fontId="46" fillId="3" borderId="0" xfId="2" applyNumberFormat="1" applyFont="1" applyFill="1" applyAlignment="1">
      <alignment horizontal="left" vertical="top"/>
    </xf>
    <xf numFmtId="4" fontId="45" fillId="0" borderId="0" xfId="2" applyNumberFormat="1" applyFont="1" applyAlignment="1">
      <alignment horizontal="left" vertical="top"/>
    </xf>
    <xf numFmtId="0" fontId="37" fillId="0" borderId="0" xfId="2" applyFont="1" applyAlignment="1">
      <alignment horizontal="left" vertical="top"/>
    </xf>
    <xf numFmtId="0" fontId="45" fillId="0" borderId="0" xfId="2" applyFont="1" applyAlignment="1">
      <alignment horizontal="left" vertical="top"/>
    </xf>
    <xf numFmtId="4" fontId="45" fillId="0" borderId="0" xfId="2" applyNumberFormat="1" applyFont="1" applyAlignment="1">
      <alignment vertical="top"/>
    </xf>
    <xf numFmtId="0" fontId="45" fillId="0" borderId="0" xfId="2" applyFont="1" applyAlignment="1">
      <alignment vertical="top"/>
    </xf>
    <xf numFmtId="164" fontId="45" fillId="3" borderId="0" xfId="2" applyNumberFormat="1" applyFont="1" applyFill="1" applyAlignment="1">
      <alignment horizontal="left" vertical="top"/>
    </xf>
    <xf numFmtId="164" fontId="45" fillId="3" borderId="0" xfId="2" applyNumberFormat="1" applyFont="1" applyFill="1" applyAlignment="1">
      <alignment vertical="top"/>
    </xf>
    <xf numFmtId="0" fontId="37" fillId="0" borderId="0" xfId="2" applyFont="1" applyAlignment="1">
      <alignment horizontal="left" vertical="top" wrapText="1"/>
    </xf>
    <xf numFmtId="0" fontId="45" fillId="0" borderId="0" xfId="2" applyFont="1" applyAlignment="1">
      <alignment horizontal="left" vertical="top" wrapText="1"/>
    </xf>
    <xf numFmtId="164" fontId="45" fillId="0" borderId="0" xfId="2" applyNumberFormat="1" applyFont="1" applyAlignment="1">
      <alignment vertical="top"/>
    </xf>
    <xf numFmtId="0" fontId="38" fillId="0" borderId="0" xfId="2" applyFont="1" applyAlignment="1">
      <alignment horizontal="left" vertical="top"/>
    </xf>
    <xf numFmtId="0" fontId="43" fillId="4" borderId="155" xfId="2" applyFont="1" applyFill="1" applyBorder="1" applyAlignment="1">
      <alignment horizontal="center" vertical="center"/>
    </xf>
    <xf numFmtId="169" fontId="65" fillId="4" borderId="144" xfId="2" applyNumberFormat="1" applyFont="1" applyFill="1" applyBorder="1" applyAlignment="1" applyProtection="1">
      <alignment horizontal="center" vertical="center"/>
      <protection locked="0"/>
    </xf>
    <xf numFmtId="0" fontId="39" fillId="0" borderId="0" xfId="2" applyFont="1" applyFill="1" applyBorder="1" applyAlignment="1">
      <alignment horizontal="center" vertical="center"/>
    </xf>
    <xf numFmtId="14" fontId="41" fillId="0" borderId="0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164" fontId="46" fillId="3" borderId="0" xfId="2" applyNumberFormat="1" applyFont="1" applyFill="1" applyAlignment="1">
      <alignment horizontal="right" vertical="top" indent="1"/>
    </xf>
    <xf numFmtId="164" fontId="45" fillId="3" borderId="0" xfId="2" applyNumberFormat="1" applyFont="1" applyFill="1" applyAlignment="1">
      <alignment horizontal="right" vertical="top" indent="1"/>
    </xf>
    <xf numFmtId="164" fontId="45" fillId="0" borderId="0" xfId="2" applyNumberFormat="1" applyFont="1" applyAlignment="1">
      <alignment horizontal="right" vertical="top" indent="1"/>
    </xf>
    <xf numFmtId="4" fontId="38" fillId="9" borderId="7" xfId="2" applyNumberFormat="1" applyFont="1" applyFill="1" applyBorder="1" applyAlignment="1">
      <alignment horizontal="center" vertical="center" wrapText="1"/>
    </xf>
    <xf numFmtId="4" fontId="38" fillId="9" borderId="15" xfId="2" applyNumberFormat="1" applyFont="1" applyFill="1" applyBorder="1" applyAlignment="1">
      <alignment horizontal="center" vertical="center" wrapText="1"/>
    </xf>
    <xf numFmtId="0" fontId="45" fillId="9" borderId="16" xfId="2" applyFont="1" applyFill="1" applyBorder="1" applyAlignment="1">
      <alignment horizontal="center" vertical="center" wrapText="1"/>
    </xf>
    <xf numFmtId="0" fontId="38" fillId="0" borderId="0" xfId="2" applyFont="1" applyAlignment="1">
      <alignment vertical="top"/>
    </xf>
    <xf numFmtId="0" fontId="45" fillId="3" borderId="0" xfId="2" applyFont="1" applyFill="1" applyAlignment="1">
      <alignment horizontal="center"/>
    </xf>
    <xf numFmtId="1" fontId="45" fillId="3" borderId="0" xfId="2" applyNumberFormat="1" applyFont="1" applyFill="1"/>
    <xf numFmtId="1" fontId="65" fillId="3" borderId="0" xfId="2" applyNumberFormat="1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3" borderId="0" xfId="2" applyFont="1" applyFill="1" applyBorder="1" applyAlignment="1">
      <alignment vertical="top"/>
    </xf>
    <xf numFmtId="0" fontId="45" fillId="3" borderId="0" xfId="2" applyFont="1" applyFill="1" applyBorder="1"/>
    <xf numFmtId="0" fontId="45" fillId="3" borderId="0" xfId="2" applyFont="1" applyFill="1" applyBorder="1" applyAlignment="1">
      <alignment horizontal="left" vertical="top"/>
    </xf>
    <xf numFmtId="164" fontId="45" fillId="3" borderId="0" xfId="2" applyNumberFormat="1" applyFont="1" applyFill="1" applyAlignment="1">
      <alignment horizontal="center"/>
    </xf>
    <xf numFmtId="166" fontId="45" fillId="3" borderId="0" xfId="2" applyNumberFormat="1" applyFont="1" applyFill="1"/>
    <xf numFmtId="0" fontId="45" fillId="3" borderId="0" xfId="2" applyFont="1" applyFill="1" applyBorder="1" applyAlignment="1">
      <alignment horizontal="center" vertical="center"/>
    </xf>
    <xf numFmtId="0" fontId="46" fillId="3" borderId="0" xfId="2" applyFont="1" applyFill="1" applyBorder="1" applyAlignment="1">
      <alignment horizontal="center" vertical="center" wrapText="1"/>
    </xf>
    <xf numFmtId="0" fontId="45" fillId="3" borderId="0" xfId="2" applyFont="1" applyFill="1" applyAlignment="1">
      <alignment horizontal="center" vertical="center"/>
    </xf>
    <xf numFmtId="0" fontId="46" fillId="3" borderId="12" xfId="2" applyFont="1" applyFill="1" applyBorder="1" applyAlignment="1">
      <alignment horizontal="center" vertical="center" wrapText="1"/>
    </xf>
    <xf numFmtId="0" fontId="46" fillId="3" borderId="13" xfId="2" applyFont="1" applyFill="1" applyBorder="1" applyAlignment="1">
      <alignment horizontal="center" vertical="center" wrapText="1"/>
    </xf>
    <xf numFmtId="1" fontId="46" fillId="3" borderId="13" xfId="2" applyNumberFormat="1" applyFont="1" applyFill="1" applyBorder="1" applyAlignment="1">
      <alignment horizontal="center" vertical="center" wrapText="1"/>
    </xf>
    <xf numFmtId="4" fontId="46" fillId="3" borderId="13" xfId="2" applyNumberFormat="1" applyFont="1" applyFill="1" applyBorder="1" applyAlignment="1">
      <alignment horizontal="center" vertical="center" wrapText="1"/>
    </xf>
    <xf numFmtId="1" fontId="46" fillId="3" borderId="14" xfId="2" applyNumberFormat="1" applyFont="1" applyFill="1" applyBorder="1" applyAlignment="1">
      <alignment horizontal="center" vertical="center" wrapText="1"/>
    </xf>
    <xf numFmtId="170" fontId="46" fillId="3" borderId="7" xfId="2" applyNumberFormat="1" applyFont="1" applyFill="1" applyBorder="1" applyAlignment="1" applyProtection="1">
      <alignment horizontal="center" vertical="center"/>
      <protection hidden="1"/>
    </xf>
    <xf numFmtId="170" fontId="46" fillId="3" borderId="36" xfId="2" applyNumberFormat="1" applyFont="1" applyFill="1" applyBorder="1" applyAlignment="1" applyProtection="1">
      <alignment horizontal="center" vertical="center"/>
      <protection hidden="1"/>
    </xf>
    <xf numFmtId="1" fontId="63" fillId="3" borderId="32" xfId="2" applyNumberFormat="1" applyFont="1" applyFill="1" applyBorder="1" applyAlignment="1">
      <alignment horizontal="center"/>
    </xf>
    <xf numFmtId="170" fontId="46" fillId="3" borderId="15" xfId="2" applyNumberFormat="1" applyFont="1" applyFill="1" applyBorder="1" applyAlignment="1" applyProtection="1">
      <alignment horizontal="center" vertical="center"/>
      <protection hidden="1"/>
    </xf>
    <xf numFmtId="1" fontId="63" fillId="3" borderId="16" xfId="2" applyNumberFormat="1" applyFont="1" applyFill="1" applyBorder="1" applyAlignment="1">
      <alignment horizontal="center" vertical="center" wrapText="1"/>
    </xf>
    <xf numFmtId="0" fontId="63" fillId="6" borderId="0" xfId="2" applyFont="1" applyFill="1" applyBorder="1" applyAlignment="1">
      <alignment horizontal="center"/>
    </xf>
    <xf numFmtId="170" fontId="46" fillId="3" borderId="1" xfId="2" applyNumberFormat="1" applyFont="1" applyFill="1" applyBorder="1" applyAlignment="1" applyProtection="1">
      <alignment horizontal="center" vertical="center"/>
      <protection hidden="1"/>
    </xf>
    <xf numFmtId="170" fontId="46" fillId="3" borderId="35" xfId="2" applyNumberFormat="1" applyFont="1" applyFill="1" applyBorder="1" applyAlignment="1" applyProtection="1">
      <alignment horizontal="center" vertical="center"/>
      <protection hidden="1"/>
    </xf>
    <xf numFmtId="1" fontId="63" fillId="3" borderId="34" xfId="2" applyNumberFormat="1" applyFont="1" applyFill="1" applyBorder="1" applyAlignment="1">
      <alignment horizontal="center"/>
    </xf>
    <xf numFmtId="170" fontId="46" fillId="3" borderId="3" xfId="2" applyNumberFormat="1" applyFont="1" applyFill="1" applyBorder="1" applyAlignment="1" applyProtection="1">
      <alignment horizontal="center" vertical="center"/>
      <protection hidden="1"/>
    </xf>
    <xf numFmtId="170" fontId="46" fillId="3" borderId="17" xfId="2" applyNumberFormat="1" applyFont="1" applyFill="1" applyBorder="1" applyAlignment="1" applyProtection="1">
      <alignment horizontal="center" vertical="center"/>
      <protection hidden="1"/>
    </xf>
    <xf numFmtId="1" fontId="63" fillId="3" borderId="18" xfId="2" applyNumberFormat="1" applyFont="1" applyFill="1" applyBorder="1" applyAlignment="1">
      <alignment horizontal="center" vertical="center" wrapText="1"/>
    </xf>
    <xf numFmtId="170" fontId="46" fillId="3" borderId="9" xfId="2" applyNumberFormat="1" applyFont="1" applyFill="1" applyBorder="1" applyAlignment="1" applyProtection="1">
      <alignment horizontal="center" vertical="center"/>
      <protection hidden="1"/>
    </xf>
    <xf numFmtId="170" fontId="46" fillId="3" borderId="37" xfId="2" applyNumberFormat="1" applyFont="1" applyFill="1" applyBorder="1" applyAlignment="1" applyProtection="1">
      <alignment horizontal="center" vertical="center"/>
      <protection hidden="1"/>
    </xf>
    <xf numFmtId="1" fontId="63" fillId="3" borderId="14" xfId="2" applyNumberFormat="1" applyFont="1" applyFill="1" applyBorder="1" applyAlignment="1">
      <alignment horizontal="center"/>
    </xf>
    <xf numFmtId="170" fontId="46" fillId="3" borderId="21" xfId="2" applyNumberFormat="1" applyFont="1" applyFill="1" applyBorder="1" applyAlignment="1" applyProtection="1">
      <alignment horizontal="center" vertical="center"/>
      <protection hidden="1"/>
    </xf>
    <xf numFmtId="170" fontId="46" fillId="3" borderId="22" xfId="2" applyNumberFormat="1" applyFont="1" applyFill="1" applyBorder="1" applyAlignment="1" applyProtection="1">
      <alignment horizontal="center" vertical="center"/>
      <protection hidden="1"/>
    </xf>
    <xf numFmtId="0" fontId="45" fillId="9" borderId="157" xfId="2" applyFont="1" applyFill="1" applyBorder="1" applyAlignment="1">
      <alignment horizontal="center" vertical="center" wrapText="1"/>
    </xf>
    <xf numFmtId="0" fontId="38" fillId="8" borderId="152" xfId="2" applyFont="1" applyFill="1" applyBorder="1" applyAlignment="1">
      <alignment horizontal="center"/>
    </xf>
    <xf numFmtId="3" fontId="63" fillId="0" borderId="158" xfId="2" applyNumberFormat="1" applyFont="1" applyFill="1" applyBorder="1" applyAlignment="1">
      <alignment horizontal="center"/>
    </xf>
    <xf numFmtId="0" fontId="38" fillId="8" borderId="150" xfId="2" applyFont="1" applyFill="1" applyBorder="1" applyAlignment="1">
      <alignment horizontal="center"/>
    </xf>
    <xf numFmtId="0" fontId="63" fillId="0" borderId="158" xfId="2" applyFont="1" applyFill="1" applyBorder="1" applyAlignment="1">
      <alignment horizontal="center"/>
    </xf>
    <xf numFmtId="0" fontId="38" fillId="8" borderId="153" xfId="2" applyFont="1" applyFill="1" applyBorder="1" applyAlignment="1">
      <alignment horizontal="center"/>
    </xf>
    <xf numFmtId="1" fontId="37" fillId="0" borderId="39" xfId="2" applyNumberFormat="1" applyFont="1" applyFill="1" applyBorder="1" applyAlignment="1" applyProtection="1">
      <alignment horizontal="center" vertical="center"/>
      <protection hidden="1"/>
    </xf>
    <xf numFmtId="1" fontId="37" fillId="0" borderId="40" xfId="2" applyNumberFormat="1" applyFont="1" applyFill="1" applyBorder="1" applyAlignment="1" applyProtection="1">
      <alignment horizontal="center" vertical="center"/>
      <protection hidden="1"/>
    </xf>
    <xf numFmtId="4" fontId="38" fillId="0" borderId="40" xfId="2" applyNumberFormat="1" applyFont="1" applyFill="1" applyBorder="1" applyAlignment="1" applyProtection="1">
      <alignment horizontal="center" vertical="center"/>
      <protection hidden="1"/>
    </xf>
    <xf numFmtId="0" fontId="63" fillId="0" borderId="41" xfId="2" applyFont="1" applyFill="1" applyBorder="1" applyAlignment="1">
      <alignment horizontal="center"/>
    </xf>
    <xf numFmtId="0" fontId="63" fillId="0" borderId="159" xfId="2" applyFont="1" applyFill="1" applyBorder="1" applyAlignment="1">
      <alignment horizontal="center"/>
    </xf>
    <xf numFmtId="0" fontId="13" fillId="3" borderId="81" xfId="2" applyFont="1" applyFill="1" applyBorder="1" applyAlignment="1">
      <alignment horizontal="center" vertical="center" wrapText="1"/>
    </xf>
    <xf numFmtId="0" fontId="13" fillId="3" borderId="161" xfId="2" applyFont="1" applyFill="1" applyBorder="1" applyAlignment="1">
      <alignment horizontal="center" vertical="center" wrapText="1"/>
    </xf>
    <xf numFmtId="4" fontId="13" fillId="3" borderId="81" xfId="2" applyNumberFormat="1" applyFont="1" applyFill="1" applyBorder="1" applyAlignment="1" applyProtection="1">
      <alignment horizontal="center"/>
      <protection hidden="1"/>
    </xf>
    <xf numFmtId="0" fontId="17" fillId="3" borderId="161" xfId="2" applyFont="1" applyFill="1" applyBorder="1" applyAlignment="1">
      <alignment horizontal="center"/>
    </xf>
    <xf numFmtId="3" fontId="17" fillId="3" borderId="161" xfId="2" applyNumberFormat="1" applyFont="1" applyFill="1" applyBorder="1" applyAlignment="1">
      <alignment horizontal="center" vertical="center" wrapText="1"/>
    </xf>
    <xf numFmtId="4" fontId="13" fillId="3" borderId="84" xfId="2" applyNumberFormat="1" applyFont="1" applyFill="1" applyBorder="1" applyAlignment="1" applyProtection="1">
      <alignment horizontal="center"/>
      <protection hidden="1"/>
    </xf>
    <xf numFmtId="4" fontId="13" fillId="3" borderId="45" xfId="2" applyNumberFormat="1" applyFont="1" applyFill="1" applyBorder="1" applyAlignment="1" applyProtection="1">
      <alignment horizontal="center"/>
      <protection hidden="1"/>
    </xf>
    <xf numFmtId="0" fontId="17" fillId="3" borderId="162" xfId="2" applyFont="1" applyFill="1" applyBorder="1" applyAlignment="1">
      <alignment horizontal="center"/>
    </xf>
    <xf numFmtId="1" fontId="14" fillId="3" borderId="0" xfId="2" applyNumberFormat="1" applyFont="1" applyFill="1" applyBorder="1" applyAlignment="1">
      <alignment horizontal="center"/>
    </xf>
    <xf numFmtId="0" fontId="26" fillId="0" borderId="0" xfId="17" applyAlignment="1">
      <alignment vertical="center"/>
    </xf>
    <xf numFmtId="0" fontId="26" fillId="0" borderId="0" xfId="17" quotePrefix="1" applyAlignment="1">
      <alignment vertical="center"/>
    </xf>
    <xf numFmtId="0" fontId="26" fillId="0" borderId="0" xfId="17" applyBorder="1" applyAlignment="1" applyProtection="1">
      <alignment vertical="top"/>
      <protection hidden="1"/>
    </xf>
    <xf numFmtId="0" fontId="26" fillId="0" borderId="0" xfId="17" applyAlignment="1">
      <alignment horizontal="lef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2" applyFont="1" applyAlignment="1">
      <alignment horizontal="left" vertical="center"/>
    </xf>
    <xf numFmtId="4" fontId="37" fillId="0" borderId="0" xfId="2" applyNumberFormat="1" applyFont="1" applyAlignment="1">
      <alignment vertical="center"/>
    </xf>
    <xf numFmtId="164" fontId="37" fillId="0" borderId="0" xfId="2" applyNumberFormat="1" applyFont="1" applyAlignment="1">
      <alignment vertical="center"/>
    </xf>
    <xf numFmtId="4" fontId="37" fillId="0" borderId="0" xfId="2" applyNumberFormat="1" applyFont="1" applyAlignment="1"/>
    <xf numFmtId="4" fontId="67" fillId="0" borderId="0" xfId="2" applyNumberFormat="1" applyFont="1" applyAlignment="1"/>
    <xf numFmtId="0" fontId="37" fillId="3" borderId="0" xfId="2" applyFont="1" applyFill="1"/>
    <xf numFmtId="0" fontId="37" fillId="5" borderId="0" xfId="0" applyFont="1" applyFill="1" applyAlignment="1">
      <alignment vertical="center"/>
    </xf>
    <xf numFmtId="0" fontId="37" fillId="5" borderId="0" xfId="2" applyFont="1" applyFill="1" applyAlignment="1">
      <alignment horizontal="left" vertical="center"/>
    </xf>
    <xf numFmtId="0" fontId="37" fillId="5" borderId="0" xfId="2" applyFont="1" applyFill="1" applyAlignment="1">
      <alignment vertical="center"/>
    </xf>
    <xf numFmtId="0" fontId="28" fillId="6" borderId="53" xfId="15" applyFont="1" applyFill="1" applyBorder="1" applyAlignment="1">
      <alignment horizontal="center" vertical="center" wrapText="1"/>
    </xf>
    <xf numFmtId="0" fontId="28" fillId="0" borderId="53" xfId="15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vertical="center" wrapText="1"/>
    </xf>
    <xf numFmtId="0" fontId="27" fillId="8" borderId="5" xfId="19" quotePrefix="1" applyFont="1" applyFill="1" applyBorder="1" applyAlignment="1">
      <alignment vertical="center" wrapText="1"/>
    </xf>
    <xf numFmtId="0" fontId="27" fillId="8" borderId="5" xfId="0" quotePrefix="1" applyFont="1" applyFill="1" applyBorder="1" applyAlignment="1">
      <alignment vertical="center" wrapText="1"/>
    </xf>
    <xf numFmtId="0" fontId="37" fillId="6" borderId="8" xfId="2" applyFont="1" applyFill="1" applyBorder="1" applyAlignment="1">
      <alignment horizontal="center" vertical="center"/>
    </xf>
    <xf numFmtId="0" fontId="37" fillId="6" borderId="52" xfId="2" applyFont="1" applyFill="1" applyBorder="1" applyAlignment="1">
      <alignment horizontal="center" vertical="center"/>
    </xf>
    <xf numFmtId="0" fontId="37" fillId="6" borderId="56" xfId="2" applyFont="1" applyFill="1" applyBorder="1" applyAlignment="1">
      <alignment horizontal="center" vertical="center"/>
    </xf>
    <xf numFmtId="0" fontId="37" fillId="6" borderId="57" xfId="2" quotePrefix="1" applyFont="1" applyFill="1" applyBorder="1" applyAlignment="1">
      <alignment horizontal="center" vertical="center"/>
    </xf>
    <xf numFmtId="0" fontId="37" fillId="6" borderId="4" xfId="2" applyFont="1" applyFill="1" applyBorder="1" applyAlignment="1">
      <alignment horizontal="center" vertical="center"/>
    </xf>
    <xf numFmtId="0" fontId="37" fillId="6" borderId="27" xfId="2" applyFont="1" applyFill="1" applyBorder="1" applyAlignment="1">
      <alignment horizontal="center" vertical="center"/>
    </xf>
    <xf numFmtId="0" fontId="37" fillId="6" borderId="28" xfId="2" applyFont="1" applyFill="1" applyBorder="1" applyAlignment="1">
      <alignment horizontal="center" vertical="center"/>
    </xf>
    <xf numFmtId="0" fontId="37" fillId="6" borderId="19" xfId="2" quotePrefix="1" applyFont="1" applyFill="1" applyBorder="1" applyAlignment="1">
      <alignment horizontal="center" vertical="center"/>
    </xf>
    <xf numFmtId="0" fontId="37" fillId="8" borderId="8" xfId="2" applyFont="1" applyFill="1" applyBorder="1" applyAlignment="1">
      <alignment horizontal="center" vertical="center"/>
    </xf>
    <xf numFmtId="0" fontId="37" fillId="8" borderId="52" xfId="2" applyFont="1" applyFill="1" applyBorder="1" applyAlignment="1">
      <alignment horizontal="center" vertical="center"/>
    </xf>
    <xf numFmtId="0" fontId="37" fillId="8" borderId="56" xfId="2" applyFont="1" applyFill="1" applyBorder="1" applyAlignment="1">
      <alignment horizontal="center" vertical="center"/>
    </xf>
    <xf numFmtId="0" fontId="37" fillId="8" borderId="57" xfId="2" quotePrefix="1" applyFont="1" applyFill="1" applyBorder="1" applyAlignment="1">
      <alignment horizontal="center" vertical="center"/>
    </xf>
    <xf numFmtId="1" fontId="37" fillId="6" borderId="3" xfId="2" applyNumberFormat="1" applyFont="1" applyFill="1" applyBorder="1" applyAlignment="1" applyProtection="1">
      <alignment horizontal="center" vertical="center"/>
      <protection hidden="1"/>
    </xf>
    <xf numFmtId="1" fontId="37" fillId="6" borderId="17" xfId="2" applyNumberFormat="1" applyFont="1" applyFill="1" applyBorder="1" applyAlignment="1" applyProtection="1">
      <alignment horizontal="center" vertical="center"/>
      <protection hidden="1"/>
    </xf>
    <xf numFmtId="4" fontId="38" fillId="6" borderId="17" xfId="2" applyNumberFormat="1" applyFont="1" applyFill="1" applyBorder="1" applyAlignment="1" applyProtection="1">
      <alignment horizontal="center" vertical="center"/>
      <protection hidden="1"/>
    </xf>
    <xf numFmtId="1" fontId="37" fillId="6" borderId="39" xfId="2" applyNumberFormat="1" applyFont="1" applyFill="1" applyBorder="1" applyAlignment="1" applyProtection="1">
      <alignment horizontal="center" vertical="center"/>
      <protection hidden="1"/>
    </xf>
    <xf numFmtId="1" fontId="37" fillId="6" borderId="40" xfId="2" applyNumberFormat="1" applyFont="1" applyFill="1" applyBorder="1" applyAlignment="1" applyProtection="1">
      <alignment horizontal="center" vertical="center"/>
      <protection hidden="1"/>
    </xf>
    <xf numFmtId="4" fontId="38" fillId="6" borderId="40" xfId="2" applyNumberFormat="1" applyFont="1" applyFill="1" applyBorder="1" applyAlignment="1" applyProtection="1">
      <alignment horizontal="center" vertical="center"/>
      <protection hidden="1"/>
    </xf>
    <xf numFmtId="1" fontId="37" fillId="8" borderId="3" xfId="2" applyNumberFormat="1" applyFont="1" applyFill="1" applyBorder="1" applyAlignment="1" applyProtection="1">
      <alignment horizontal="center" vertical="center"/>
      <protection hidden="1"/>
    </xf>
    <xf numFmtId="1" fontId="37" fillId="8" borderId="17" xfId="2" applyNumberFormat="1" applyFont="1" applyFill="1" applyBorder="1" applyAlignment="1" applyProtection="1">
      <alignment horizontal="center" vertical="center"/>
      <protection hidden="1"/>
    </xf>
    <xf numFmtId="4" fontId="38" fillId="8" borderId="17" xfId="2" applyNumberFormat="1" applyFont="1" applyFill="1" applyBorder="1" applyAlignment="1" applyProtection="1">
      <alignment horizontal="center" vertical="center"/>
      <protection hidden="1"/>
    </xf>
    <xf numFmtId="0" fontId="45" fillId="0" borderId="11" xfId="2" applyFont="1" applyFill="1" applyBorder="1" applyAlignment="1">
      <alignment horizontal="center" vertical="center" wrapText="1"/>
    </xf>
    <xf numFmtId="0" fontId="59" fillId="3" borderId="153" xfId="2" applyFont="1" applyFill="1" applyBorder="1" applyAlignment="1">
      <alignment horizontal="center" vertical="center"/>
    </xf>
    <xf numFmtId="4" fontId="38" fillId="3" borderId="110" xfId="0" applyNumberFormat="1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45" fillId="0" borderId="75" xfId="2" applyFont="1" applyFill="1" applyBorder="1" applyAlignment="1">
      <alignment horizontal="center" vertical="center" wrapText="1"/>
    </xf>
    <xf numFmtId="0" fontId="45" fillId="0" borderId="76" xfId="2" applyFont="1" applyFill="1" applyBorder="1" applyAlignment="1">
      <alignment horizontal="center" vertical="center" wrapText="1"/>
    </xf>
    <xf numFmtId="0" fontId="45" fillId="0" borderId="77" xfId="2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/>
    </xf>
    <xf numFmtId="164" fontId="37" fillId="0" borderId="96" xfId="0" applyNumberFormat="1" applyFont="1" applyFill="1" applyBorder="1" applyAlignment="1">
      <alignment horizontal="center" vertical="center"/>
    </xf>
    <xf numFmtId="164" fontId="37" fillId="0" borderId="99" xfId="0" applyNumberFormat="1" applyFont="1" applyFill="1" applyBorder="1" applyAlignment="1">
      <alignment horizontal="center" vertical="center"/>
    </xf>
    <xf numFmtId="4" fontId="38" fillId="0" borderId="100" xfId="0" applyNumberFormat="1" applyFont="1" applyFill="1" applyBorder="1" applyAlignment="1">
      <alignment horizontal="center" vertical="center"/>
    </xf>
    <xf numFmtId="4" fontId="37" fillId="0" borderId="98" xfId="0" applyNumberFormat="1" applyFont="1" applyFill="1" applyBorder="1" applyAlignment="1">
      <alignment horizontal="center" vertical="center"/>
    </xf>
    <xf numFmtId="4" fontId="38" fillId="0" borderId="99" xfId="0" applyNumberFormat="1" applyFont="1" applyFill="1" applyBorder="1" applyAlignment="1">
      <alignment horizontal="center" vertical="center"/>
    </xf>
    <xf numFmtId="4" fontId="37" fillId="0" borderId="95" xfId="0" applyNumberFormat="1" applyFont="1" applyFill="1" applyBorder="1" applyAlignment="1">
      <alignment horizontal="center" vertical="center"/>
    </xf>
    <xf numFmtId="0" fontId="37" fillId="0" borderId="91" xfId="0" applyFont="1" applyFill="1" applyBorder="1" applyAlignment="1">
      <alignment horizontal="center" vertical="center"/>
    </xf>
    <xf numFmtId="164" fontId="37" fillId="0" borderId="89" xfId="0" applyNumberFormat="1" applyFont="1" applyFill="1" applyBorder="1" applyAlignment="1">
      <alignment horizontal="center" vertical="center"/>
    </xf>
    <xf numFmtId="164" fontId="37" fillId="0" borderId="92" xfId="0" applyNumberFormat="1" applyFont="1" applyFill="1" applyBorder="1" applyAlignment="1">
      <alignment horizontal="center" vertical="center"/>
    </xf>
    <xf numFmtId="4" fontId="38" fillId="0" borderId="93" xfId="0" applyNumberFormat="1" applyFont="1" applyFill="1" applyBorder="1" applyAlignment="1">
      <alignment horizontal="center" vertical="center"/>
    </xf>
    <xf numFmtId="4" fontId="37" fillId="0" borderId="91" xfId="0" applyNumberFormat="1" applyFont="1" applyFill="1" applyBorder="1" applyAlignment="1">
      <alignment horizontal="center" vertical="center"/>
    </xf>
    <xf numFmtId="4" fontId="38" fillId="0" borderId="92" xfId="0" applyNumberFormat="1" applyFont="1" applyFill="1" applyBorder="1" applyAlignment="1">
      <alignment horizontal="center" vertical="center"/>
    </xf>
    <xf numFmtId="4" fontId="37" fillId="0" borderId="88" xfId="0" applyNumberFormat="1" applyFont="1" applyFill="1" applyBorder="1" applyAlignment="1">
      <alignment horizontal="center" vertical="center"/>
    </xf>
    <xf numFmtId="0" fontId="37" fillId="0" borderId="138" xfId="0" applyFont="1" applyFill="1" applyBorder="1" applyAlignment="1">
      <alignment horizontal="center" vertical="center"/>
    </xf>
    <xf numFmtId="164" fontId="37" fillId="0" borderId="136" xfId="0" applyNumberFormat="1" applyFont="1" applyFill="1" applyBorder="1" applyAlignment="1">
      <alignment horizontal="center" vertical="center"/>
    </xf>
    <xf numFmtId="164" fontId="37" fillId="0" borderId="139" xfId="0" applyNumberFormat="1" applyFont="1" applyFill="1" applyBorder="1" applyAlignment="1">
      <alignment horizontal="center" vertical="center"/>
    </xf>
    <xf numFmtId="4" fontId="38" fillId="0" borderId="140" xfId="0" applyNumberFormat="1" applyFont="1" applyFill="1" applyBorder="1" applyAlignment="1">
      <alignment horizontal="center" vertical="center"/>
    </xf>
    <xf numFmtId="4" fontId="37" fillId="0" borderId="138" xfId="0" applyNumberFormat="1" applyFont="1" applyFill="1" applyBorder="1" applyAlignment="1">
      <alignment horizontal="center" vertical="center"/>
    </xf>
    <xf numFmtId="4" fontId="38" fillId="0" borderId="139" xfId="0" applyNumberFormat="1" applyFont="1" applyFill="1" applyBorder="1" applyAlignment="1">
      <alignment horizontal="center" vertical="center"/>
    </xf>
    <xf numFmtId="4" fontId="37" fillId="0" borderId="135" xfId="0" applyNumberFormat="1" applyFont="1" applyFill="1" applyBorder="1" applyAlignment="1">
      <alignment horizontal="center" vertical="center"/>
    </xf>
    <xf numFmtId="0" fontId="45" fillId="0" borderId="2" xfId="2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164" fontId="37" fillId="0" borderId="121" xfId="0" applyNumberFormat="1" applyFont="1" applyFill="1" applyBorder="1" applyAlignment="1">
      <alignment horizontal="center" vertical="center"/>
    </xf>
    <xf numFmtId="164" fontId="37" fillId="0" borderId="124" xfId="0" applyNumberFormat="1" applyFont="1" applyFill="1" applyBorder="1" applyAlignment="1">
      <alignment horizontal="center" vertical="center"/>
    </xf>
    <xf numFmtId="4" fontId="38" fillId="0" borderId="125" xfId="0" applyNumberFormat="1" applyFont="1" applyFill="1" applyBorder="1" applyAlignment="1">
      <alignment horizontal="center" vertical="center"/>
    </xf>
    <xf numFmtId="4" fontId="37" fillId="0" borderId="123" xfId="0" applyNumberFormat="1" applyFont="1" applyFill="1" applyBorder="1" applyAlignment="1">
      <alignment horizontal="center" vertical="center"/>
    </xf>
    <xf numFmtId="4" fontId="38" fillId="0" borderId="124" xfId="0" applyNumberFormat="1" applyFont="1" applyFill="1" applyBorder="1" applyAlignment="1">
      <alignment horizontal="center" vertical="center"/>
    </xf>
    <xf numFmtId="4" fontId="37" fillId="0" borderId="120" xfId="0" applyNumberFormat="1" applyFont="1" applyFill="1" applyBorder="1" applyAlignment="1">
      <alignment horizontal="center" vertical="center"/>
    </xf>
    <xf numFmtId="0" fontId="45" fillId="0" borderId="20" xfId="2" applyFont="1" applyFill="1" applyBorder="1" applyAlignment="1">
      <alignment horizontal="center" vertical="center"/>
    </xf>
    <xf numFmtId="0" fontId="37" fillId="0" borderId="115" xfId="0" applyFont="1" applyFill="1" applyBorder="1" applyAlignment="1">
      <alignment horizontal="center" vertical="center"/>
    </xf>
    <xf numFmtId="164" fontId="37" fillId="0" borderId="113" xfId="0" applyNumberFormat="1" applyFont="1" applyFill="1" applyBorder="1" applyAlignment="1">
      <alignment horizontal="center" vertical="center"/>
    </xf>
    <xf numFmtId="164" fontId="37" fillId="0" borderId="116" xfId="0" applyNumberFormat="1" applyFont="1" applyFill="1" applyBorder="1" applyAlignment="1">
      <alignment horizontal="center" vertical="center"/>
    </xf>
    <xf numFmtId="4" fontId="38" fillId="0" borderId="117" xfId="0" applyNumberFormat="1" applyFont="1" applyFill="1" applyBorder="1" applyAlignment="1">
      <alignment horizontal="center" vertical="center"/>
    </xf>
    <xf numFmtId="4" fontId="37" fillId="0" borderId="115" xfId="0" applyNumberFormat="1" applyFont="1" applyFill="1" applyBorder="1" applyAlignment="1">
      <alignment horizontal="center" vertical="center"/>
    </xf>
    <xf numFmtId="4" fontId="38" fillId="0" borderId="116" xfId="0" applyNumberFormat="1" applyFont="1" applyFill="1" applyBorder="1" applyAlignment="1">
      <alignment horizontal="center" vertical="center"/>
    </xf>
    <xf numFmtId="4" fontId="37" fillId="0" borderId="112" xfId="0" applyNumberFormat="1" applyFont="1" applyFill="1" applyBorder="1" applyAlignment="1">
      <alignment horizontal="center" vertical="center"/>
    </xf>
    <xf numFmtId="0" fontId="45" fillId="0" borderId="46" xfId="2" applyFont="1" applyFill="1" applyBorder="1" applyAlignment="1">
      <alignment horizontal="center" vertical="center" wrapText="1"/>
    </xf>
    <xf numFmtId="0" fontId="37" fillId="0" borderId="0" xfId="2" applyFont="1" applyFill="1" applyAlignment="1">
      <alignment horizontal="left" vertical="top"/>
    </xf>
    <xf numFmtId="0" fontId="45" fillId="0" borderId="0" xfId="2" applyFont="1" applyFill="1" applyAlignment="1">
      <alignment horizontal="left" vertical="top"/>
    </xf>
    <xf numFmtId="2" fontId="40" fillId="0" borderId="0" xfId="2" applyNumberFormat="1" applyFont="1" applyAlignment="1">
      <alignment vertical="top"/>
    </xf>
    <xf numFmtId="0" fontId="68" fillId="0" borderId="0" xfId="2" applyFont="1" applyAlignment="1">
      <alignment horizontal="left" vertical="top"/>
    </xf>
    <xf numFmtId="0" fontId="39" fillId="0" borderId="0" xfId="2" applyFont="1" applyBorder="1" applyAlignment="1">
      <alignment horizontal="center" vertical="top"/>
    </xf>
    <xf numFmtId="14" fontId="41" fillId="0" borderId="0" xfId="2" applyNumberFormat="1" applyFont="1" applyBorder="1" applyAlignment="1">
      <alignment horizontal="center" vertical="center"/>
    </xf>
    <xf numFmtId="0" fontId="45" fillId="3" borderId="69" xfId="2" applyFont="1" applyFill="1" applyBorder="1" applyAlignment="1">
      <alignment horizontal="center" vertical="center" wrapText="1"/>
    </xf>
    <xf numFmtId="0" fontId="37" fillId="11" borderId="87" xfId="0" applyFont="1" applyFill="1" applyBorder="1" applyAlignment="1">
      <alignment horizontal="center" vertical="center" wrapText="1"/>
    </xf>
    <xf numFmtId="0" fontId="37" fillId="11" borderId="119" xfId="0" applyFont="1" applyFill="1" applyBorder="1" applyAlignment="1">
      <alignment horizontal="center" vertical="center" wrapText="1"/>
    </xf>
    <xf numFmtId="2" fontId="38" fillId="3" borderId="0" xfId="6" applyNumberFormat="1" applyFont="1" applyFill="1" applyAlignment="1">
      <alignment horizontal="center" wrapText="1"/>
    </xf>
    <xf numFmtId="4" fontId="69" fillId="0" borderId="17" xfId="2" applyNumberFormat="1" applyFont="1" applyFill="1" applyBorder="1" applyAlignment="1" applyProtection="1">
      <alignment horizontal="center" vertical="center"/>
      <protection hidden="1"/>
    </xf>
    <xf numFmtId="4" fontId="69" fillId="0" borderId="40" xfId="2" applyNumberFormat="1" applyFont="1" applyFill="1" applyBorder="1" applyAlignment="1" applyProtection="1">
      <alignment horizontal="center" vertical="center"/>
      <protection hidden="1"/>
    </xf>
    <xf numFmtId="0" fontId="37" fillId="3" borderId="119" xfId="0" quotePrefix="1" applyFont="1" applyFill="1" applyBorder="1" applyAlignment="1">
      <alignment horizontal="center" vertical="center" wrapText="1"/>
    </xf>
    <xf numFmtId="9" fontId="45" fillId="0" borderId="0" xfId="6" applyFont="1"/>
    <xf numFmtId="169" fontId="45" fillId="0" borderId="0" xfId="6" applyNumberFormat="1" applyFont="1"/>
    <xf numFmtId="0" fontId="28" fillId="6" borderId="53" xfId="15" applyFont="1" applyFill="1" applyBorder="1" applyAlignment="1">
      <alignment horizontal="center" vertical="center" wrapText="1"/>
    </xf>
    <xf numFmtId="0" fontId="28" fillId="0" borderId="53" xfId="15" applyFont="1" applyFill="1" applyBorder="1" applyAlignment="1">
      <alignment horizontal="center" vertical="center" wrapText="1"/>
    </xf>
    <xf numFmtId="0" fontId="37" fillId="0" borderId="111" xfId="0" applyFont="1" applyFill="1" applyBorder="1" applyAlignment="1">
      <alignment horizontal="center" vertical="center" wrapText="1"/>
    </xf>
    <xf numFmtId="0" fontId="37" fillId="0" borderId="111" xfId="0" quotePrefix="1" applyFont="1" applyFill="1" applyBorder="1" applyAlignment="1">
      <alignment horizontal="center" vertical="center" wrapText="1"/>
    </xf>
    <xf numFmtId="0" fontId="37" fillId="5" borderId="127" xfId="0" applyFont="1" applyFill="1" applyBorder="1" applyAlignment="1">
      <alignment horizontal="left" vertical="center" wrapText="1" indent="1"/>
    </xf>
    <xf numFmtId="2" fontId="37" fillId="3" borderId="119" xfId="0" applyNumberFormat="1" applyFont="1" applyFill="1" applyBorder="1" applyAlignment="1">
      <alignment horizontal="center" vertical="center"/>
    </xf>
    <xf numFmtId="0" fontId="37" fillId="5" borderId="127" xfId="0" quotePrefix="1" applyFont="1" applyFill="1" applyBorder="1" applyAlignment="1">
      <alignment horizontal="center" vertical="center" wrapText="1"/>
    </xf>
    <xf numFmtId="0" fontId="40" fillId="0" borderId="0" xfId="6" applyNumberFormat="1" applyFont="1" applyAlignment="1">
      <alignment vertical="top"/>
    </xf>
    <xf numFmtId="0" fontId="40" fillId="0" borderId="0" xfId="6" applyNumberFormat="1" applyFont="1" applyAlignment="1">
      <alignment vertical="center"/>
    </xf>
    <xf numFmtId="0" fontId="37" fillId="0" borderId="0" xfId="6" applyNumberFormat="1" applyFont="1" applyAlignment="1">
      <alignment vertical="top"/>
    </xf>
    <xf numFmtId="0" fontId="44" fillId="0" borderId="0" xfId="6" applyNumberFormat="1" applyFont="1" applyAlignment="1">
      <alignment vertical="top"/>
    </xf>
    <xf numFmtId="0" fontId="38" fillId="0" borderId="0" xfId="6" applyNumberFormat="1" applyFont="1" applyAlignment="1">
      <alignment wrapText="1"/>
    </xf>
    <xf numFmtId="0" fontId="37" fillId="3" borderId="0" xfId="6" applyNumberFormat="1" applyFont="1" applyFill="1" applyBorder="1" applyAlignment="1">
      <alignment horizontal="center" vertical="center"/>
    </xf>
    <xf numFmtId="0" fontId="15" fillId="3" borderId="0" xfId="6" applyNumberFormat="1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 wrapText="1"/>
    </xf>
    <xf numFmtId="0" fontId="37" fillId="12" borderId="0" xfId="0" applyFont="1" applyFill="1" applyAlignment="1">
      <alignment vertical="center"/>
    </xf>
    <xf numFmtId="0" fontId="37" fillId="12" borderId="0" xfId="2" applyFont="1" applyFill="1" applyAlignment="1">
      <alignment horizontal="left" vertical="center"/>
    </xf>
    <xf numFmtId="0" fontId="37" fillId="12" borderId="0" xfId="2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37" fillId="3" borderId="0" xfId="2" applyFont="1" applyFill="1" applyAlignment="1">
      <alignment horizontal="left" vertical="center"/>
    </xf>
    <xf numFmtId="0" fontId="37" fillId="3" borderId="0" xfId="2" applyFont="1" applyFill="1" applyAlignment="1">
      <alignment vertical="center"/>
    </xf>
    <xf numFmtId="0" fontId="45" fillId="3" borderId="0" xfId="2" quotePrefix="1" applyFont="1" applyFill="1" applyBorder="1" applyAlignment="1">
      <alignment horizontal="center" vertical="center" wrapText="1"/>
    </xf>
    <xf numFmtId="0" fontId="45" fillId="3" borderId="13" xfId="2" quotePrefix="1" applyFont="1" applyFill="1" applyBorder="1" applyAlignment="1">
      <alignment horizontal="center" vertical="center" wrapText="1"/>
    </xf>
    <xf numFmtId="0" fontId="45" fillId="3" borderId="47" xfId="2" quotePrefix="1" applyFont="1" applyFill="1" applyBorder="1" applyAlignment="1">
      <alignment horizontal="center" vertical="center" wrapText="1"/>
    </xf>
    <xf numFmtId="0" fontId="34" fillId="3" borderId="0" xfId="2" applyFont="1" applyFill="1" applyBorder="1" applyAlignment="1">
      <alignment horizontal="center" vertical="top"/>
    </xf>
    <xf numFmtId="0" fontId="34" fillId="0" borderId="0" xfId="2" applyFont="1" applyBorder="1" applyAlignment="1">
      <alignment horizontal="center" vertical="top"/>
    </xf>
    <xf numFmtId="14" fontId="34" fillId="0" borderId="0" xfId="2" applyNumberFormat="1" applyFont="1" applyBorder="1" applyAlignment="1">
      <alignment horizontal="center" vertical="top"/>
    </xf>
    <xf numFmtId="0" fontId="34" fillId="6" borderId="0" xfId="2" applyFont="1" applyFill="1" applyAlignment="1">
      <alignment horizontal="center" vertical="center"/>
    </xf>
    <xf numFmtId="4" fontId="38" fillId="9" borderId="63" xfId="0" applyNumberFormat="1" applyFont="1" applyFill="1" applyBorder="1" applyAlignment="1">
      <alignment horizontal="center" vertical="center" wrapText="1"/>
    </xf>
    <xf numFmtId="4" fontId="38" fillId="9" borderId="53" xfId="0" applyNumberFormat="1" applyFont="1" applyFill="1" applyBorder="1" applyAlignment="1">
      <alignment horizontal="center" vertical="center" wrapText="1"/>
    </xf>
    <xf numFmtId="0" fontId="45" fillId="3" borderId="6" xfId="2" applyFont="1" applyFill="1" applyBorder="1" applyAlignment="1">
      <alignment horizontal="center" vertical="center" wrapText="1"/>
    </xf>
    <xf numFmtId="0" fontId="45" fillId="3" borderId="5" xfId="2" applyFont="1" applyFill="1" applyBorder="1" applyAlignment="1">
      <alignment horizontal="center" vertical="center" wrapText="1"/>
    </xf>
    <xf numFmtId="0" fontId="45" fillId="3" borderId="53" xfId="2" applyFont="1" applyFill="1" applyBorder="1" applyAlignment="1">
      <alignment horizontal="center" vertical="center" wrapText="1"/>
    </xf>
    <xf numFmtId="0" fontId="45" fillId="0" borderId="5" xfId="2" applyFont="1" applyFill="1" applyBorder="1" applyAlignment="1">
      <alignment horizontal="center" vertical="center" wrapText="1"/>
    </xf>
    <xf numFmtId="0" fontId="45" fillId="0" borderId="6" xfId="2" applyFont="1" applyFill="1" applyBorder="1" applyAlignment="1">
      <alignment horizontal="center" vertical="center" wrapText="1"/>
    </xf>
    <xf numFmtId="0" fontId="45" fillId="0" borderId="53" xfId="2" applyFont="1" applyFill="1" applyBorder="1" applyAlignment="1">
      <alignment horizontal="center" vertical="center" wrapText="1"/>
    </xf>
    <xf numFmtId="0" fontId="37" fillId="9" borderId="58" xfId="0" applyFont="1" applyFill="1" applyBorder="1" applyAlignment="1">
      <alignment horizontal="center" vertical="center" wrapText="1"/>
    </xf>
    <xf numFmtId="0" fontId="37" fillId="9" borderId="60" xfId="0" applyFont="1" applyFill="1" applyBorder="1" applyAlignment="1">
      <alignment horizontal="center" vertical="center" wrapText="1"/>
    </xf>
    <xf numFmtId="0" fontId="37" fillId="9" borderId="61" xfId="0" applyFont="1" applyFill="1" applyBorder="1" applyAlignment="1">
      <alignment horizontal="center" vertical="center" wrapText="1"/>
    </xf>
    <xf numFmtId="0" fontId="46" fillId="9" borderId="71" xfId="2" applyFont="1" applyFill="1" applyBorder="1" applyAlignment="1">
      <alignment horizontal="center" vertical="center" wrapText="1"/>
    </xf>
    <xf numFmtId="0" fontId="46" fillId="9" borderId="11" xfId="2" applyFont="1" applyFill="1" applyBorder="1" applyAlignment="1">
      <alignment horizontal="center" vertical="center" wrapText="1"/>
    </xf>
    <xf numFmtId="0" fontId="38" fillId="9" borderId="63" xfId="2" applyFont="1" applyFill="1" applyBorder="1" applyAlignment="1">
      <alignment horizontal="center" vertical="center" wrapText="1"/>
    </xf>
    <xf numFmtId="0" fontId="45" fillId="9" borderId="53" xfId="2" applyFont="1" applyFill="1" applyBorder="1" applyAlignment="1">
      <alignment horizontal="center" vertical="center" wrapText="1"/>
    </xf>
    <xf numFmtId="0" fontId="45" fillId="3" borderId="63" xfId="2" applyFont="1" applyFill="1" applyBorder="1" applyAlignment="1">
      <alignment horizontal="center" vertical="center" wrapText="1"/>
    </xf>
    <xf numFmtId="0" fontId="46" fillId="9" borderId="69" xfId="2" applyFont="1" applyFill="1" applyBorder="1" applyAlignment="1">
      <alignment horizontal="center" vertical="center" wrapText="1"/>
    </xf>
    <xf numFmtId="0" fontId="38" fillId="9" borderId="71" xfId="2" applyFont="1" applyFill="1" applyBorder="1" applyAlignment="1">
      <alignment horizontal="center" vertical="center" wrapText="1"/>
    </xf>
    <xf numFmtId="0" fontId="38" fillId="9" borderId="69" xfId="2" applyFont="1" applyFill="1" applyBorder="1" applyAlignment="1">
      <alignment horizontal="center" vertical="center" wrapText="1"/>
    </xf>
    <xf numFmtId="0" fontId="39" fillId="3" borderId="0" xfId="2" applyFont="1" applyFill="1" applyBorder="1" applyAlignment="1">
      <alignment horizontal="center" vertical="top"/>
    </xf>
    <xf numFmtId="0" fontId="39" fillId="0" borderId="0" xfId="2" applyFont="1" applyBorder="1" applyAlignment="1">
      <alignment horizontal="center" vertical="top"/>
    </xf>
    <xf numFmtId="0" fontId="39" fillId="6" borderId="0" xfId="2" applyFont="1" applyFill="1" applyBorder="1" applyAlignment="1">
      <alignment horizontal="center" vertical="center"/>
    </xf>
    <xf numFmtId="0" fontId="46" fillId="3" borderId="65" xfId="2" applyFont="1" applyFill="1" applyBorder="1" applyAlignment="1">
      <alignment horizontal="center" vertical="center" wrapText="1"/>
    </xf>
    <xf numFmtId="4" fontId="38" fillId="10" borderId="63" xfId="0" applyNumberFormat="1" applyFont="1" applyFill="1" applyBorder="1" applyAlignment="1">
      <alignment horizontal="center" vertical="center" wrapText="1"/>
    </xf>
    <xf numFmtId="4" fontId="38" fillId="10" borderId="68" xfId="0" applyNumberFormat="1" applyFont="1" applyFill="1" applyBorder="1" applyAlignment="1">
      <alignment horizontal="center" vertical="center" wrapText="1"/>
    </xf>
    <xf numFmtId="0" fontId="38" fillId="9" borderId="62" xfId="2" applyFont="1" applyFill="1" applyBorder="1" applyAlignment="1">
      <alignment horizontal="center" vertical="center" wrapText="1"/>
    </xf>
    <xf numFmtId="0" fontId="45" fillId="9" borderId="43" xfId="2" applyFont="1" applyFill="1" applyBorder="1" applyAlignment="1">
      <alignment horizontal="center" vertical="center" wrapText="1"/>
    </xf>
    <xf numFmtId="0" fontId="46" fillId="3" borderId="62" xfId="2" applyFont="1" applyFill="1" applyBorder="1" applyAlignment="1">
      <alignment horizontal="center" vertical="center" wrapText="1"/>
    </xf>
    <xf numFmtId="0" fontId="46" fillId="3" borderId="43" xfId="2" applyFont="1" applyFill="1" applyBorder="1" applyAlignment="1">
      <alignment horizontal="center" vertical="center" wrapText="1"/>
    </xf>
    <xf numFmtId="0" fontId="46" fillId="3" borderId="44" xfId="2" applyFont="1" applyFill="1" applyBorder="1" applyAlignment="1">
      <alignment horizontal="center" vertical="center" wrapText="1"/>
    </xf>
    <xf numFmtId="14" fontId="41" fillId="3" borderId="0" xfId="2" applyNumberFormat="1" applyFont="1" applyFill="1" applyBorder="1" applyAlignment="1">
      <alignment horizontal="center" vertical="center"/>
    </xf>
    <xf numFmtId="14" fontId="41" fillId="0" borderId="0" xfId="2" applyNumberFormat="1" applyFont="1" applyBorder="1" applyAlignment="1">
      <alignment horizontal="center" vertical="center"/>
    </xf>
    <xf numFmtId="0" fontId="47" fillId="3" borderId="44" xfId="2" applyFont="1" applyFill="1" applyBorder="1" applyAlignment="1">
      <alignment horizontal="center" vertical="center" wrapText="1"/>
    </xf>
    <xf numFmtId="0" fontId="47" fillId="3" borderId="65" xfId="2" applyFont="1" applyFill="1" applyBorder="1" applyAlignment="1">
      <alignment horizontal="center" vertical="center" wrapText="1"/>
    </xf>
    <xf numFmtId="0" fontId="47" fillId="3" borderId="43" xfId="2" applyFont="1" applyFill="1" applyBorder="1" applyAlignment="1">
      <alignment horizontal="center" vertical="center" wrapText="1"/>
    </xf>
    <xf numFmtId="0" fontId="47" fillId="3" borderId="66" xfId="2" applyFont="1" applyFill="1" applyBorder="1" applyAlignment="1">
      <alignment horizontal="center" vertical="center" wrapText="1"/>
    </xf>
    <xf numFmtId="0" fontId="48" fillId="3" borderId="6" xfId="2" applyFont="1" applyFill="1" applyBorder="1" applyAlignment="1">
      <alignment horizontal="center" vertical="center" wrapText="1"/>
    </xf>
    <xf numFmtId="0" fontId="48" fillId="3" borderId="5" xfId="2" applyFont="1" applyFill="1" applyBorder="1" applyAlignment="1">
      <alignment horizontal="center" vertical="center" wrapText="1"/>
    </xf>
    <xf numFmtId="0" fontId="48" fillId="3" borderId="53" xfId="2" applyFont="1" applyFill="1" applyBorder="1" applyAlignment="1">
      <alignment horizontal="center" vertical="center" wrapText="1"/>
    </xf>
    <xf numFmtId="0" fontId="48" fillId="3" borderId="67" xfId="2" applyFont="1" applyFill="1" applyBorder="1" applyAlignment="1">
      <alignment horizontal="center" vertical="center" wrapText="1"/>
    </xf>
    <xf numFmtId="0" fontId="46" fillId="0" borderId="0" xfId="2" applyFont="1" applyAlignment="1">
      <alignment horizontal="center" vertical="center"/>
    </xf>
    <xf numFmtId="0" fontId="46" fillId="3" borderId="66" xfId="2" applyFont="1" applyFill="1" applyBorder="1" applyAlignment="1">
      <alignment horizontal="center" vertical="center" wrapText="1"/>
    </xf>
    <xf numFmtId="0" fontId="45" fillId="3" borderId="67" xfId="2" applyFont="1" applyFill="1" applyBorder="1" applyAlignment="1">
      <alignment horizontal="center" vertical="center" wrapText="1"/>
    </xf>
    <xf numFmtId="0" fontId="45" fillId="0" borderId="63" xfId="2" applyFont="1" applyFill="1" applyBorder="1" applyAlignment="1">
      <alignment horizontal="center" vertical="center" wrapText="1"/>
    </xf>
    <xf numFmtId="0" fontId="45" fillId="3" borderId="11" xfId="2" applyFont="1" applyFill="1" applyBorder="1" applyAlignment="1">
      <alignment horizontal="center" vertical="center" wrapText="1"/>
    </xf>
    <xf numFmtId="0" fontId="45" fillId="3" borderId="69" xfId="2" applyFont="1" applyFill="1" applyBorder="1" applyAlignment="1">
      <alignment horizontal="center" vertical="center" wrapText="1"/>
    </xf>
    <xf numFmtId="0" fontId="38" fillId="0" borderId="83" xfId="2" applyFont="1" applyFill="1" applyBorder="1" applyAlignment="1">
      <alignment horizontal="center" vertical="center" wrapText="1"/>
    </xf>
    <xf numFmtId="0" fontId="38" fillId="0" borderId="81" xfId="2" applyFont="1" applyFill="1" applyBorder="1" applyAlignment="1">
      <alignment horizontal="center" vertical="center"/>
    </xf>
    <xf numFmtId="0" fontId="38" fillId="0" borderId="82" xfId="2" applyFont="1" applyFill="1" applyBorder="1" applyAlignment="1">
      <alignment horizontal="center" vertical="center"/>
    </xf>
    <xf numFmtId="0" fontId="45" fillId="0" borderId="11" xfId="2" applyFont="1" applyFill="1" applyBorder="1" applyAlignment="1">
      <alignment horizontal="center" vertical="center" wrapText="1"/>
    </xf>
    <xf numFmtId="0" fontId="38" fillId="0" borderId="79" xfId="2" applyFont="1" applyFill="1" applyBorder="1" applyAlignment="1">
      <alignment horizontal="center" vertical="center" wrapText="1"/>
    </xf>
    <xf numFmtId="0" fontId="45" fillId="0" borderId="71" xfId="2" applyFont="1" applyFill="1" applyBorder="1" applyAlignment="1">
      <alignment horizontal="center" vertical="center" wrapText="1"/>
    </xf>
    <xf numFmtId="0" fontId="38" fillId="0" borderId="81" xfId="2" applyFont="1" applyFill="1" applyBorder="1" applyAlignment="1">
      <alignment horizontal="center" vertical="center" wrapText="1"/>
    </xf>
    <xf numFmtId="0" fontId="38" fillId="0" borderId="82" xfId="2" applyFont="1" applyFill="1" applyBorder="1" applyAlignment="1">
      <alignment horizontal="center" vertical="center" wrapText="1"/>
    </xf>
    <xf numFmtId="0" fontId="38" fillId="0" borderId="84" xfId="2" applyFont="1" applyFill="1" applyBorder="1" applyAlignment="1">
      <alignment horizontal="center" vertical="center" wrapText="1"/>
    </xf>
    <xf numFmtId="0" fontId="38" fillId="3" borderId="83" xfId="2" applyFont="1" applyFill="1" applyBorder="1" applyAlignment="1">
      <alignment horizontal="center" vertical="center" wrapText="1"/>
    </xf>
    <xf numFmtId="0" fontId="37" fillId="3" borderId="81" xfId="0" applyFont="1" applyFill="1" applyBorder="1" applyAlignment="1">
      <alignment horizontal="center" vertical="center" wrapText="1"/>
    </xf>
    <xf numFmtId="0" fontId="37" fillId="3" borderId="84" xfId="0" applyFont="1" applyFill="1" applyBorder="1" applyAlignment="1">
      <alignment horizontal="center" vertical="center" wrapText="1"/>
    </xf>
    <xf numFmtId="0" fontId="37" fillId="9" borderId="66" xfId="2" applyFont="1" applyFill="1" applyBorder="1" applyAlignment="1">
      <alignment horizontal="center" vertical="center" wrapText="1"/>
    </xf>
    <xf numFmtId="0" fontId="37" fillId="0" borderId="53" xfId="2" applyFont="1" applyFill="1" applyBorder="1" applyAlignment="1">
      <alignment horizontal="center" vertical="center" wrapText="1"/>
    </xf>
    <xf numFmtId="0" fontId="37" fillId="0" borderId="11" xfId="2" applyFont="1" applyFill="1" applyBorder="1" applyAlignment="1">
      <alignment horizontal="center" vertical="center" wrapText="1"/>
    </xf>
    <xf numFmtId="0" fontId="37" fillId="0" borderId="6" xfId="2" applyFont="1" applyFill="1" applyBorder="1" applyAlignment="1">
      <alignment horizontal="center" vertical="center" wrapText="1"/>
    </xf>
    <xf numFmtId="0" fontId="38" fillId="0" borderId="58" xfId="2" applyFont="1" applyFill="1" applyBorder="1" applyAlignment="1">
      <alignment horizontal="center" vertical="center" wrapText="1"/>
    </xf>
    <xf numFmtId="0" fontId="38" fillId="0" borderId="60" xfId="2" applyFont="1" applyFill="1" applyBorder="1" applyAlignment="1">
      <alignment horizontal="center" vertical="center" wrapText="1"/>
    </xf>
    <xf numFmtId="0" fontId="37" fillId="0" borderId="154" xfId="2" applyFont="1" applyFill="1" applyBorder="1" applyAlignment="1">
      <alignment horizontal="center" vertical="center" wrapText="1"/>
    </xf>
    <xf numFmtId="0" fontId="37" fillId="0" borderId="60" xfId="2" applyFont="1" applyFill="1" applyBorder="1" applyAlignment="1">
      <alignment horizontal="center" vertical="center" wrapText="1"/>
    </xf>
    <xf numFmtId="0" fontId="37" fillId="0" borderId="31" xfId="2" applyFont="1" applyFill="1" applyBorder="1" applyAlignment="1">
      <alignment horizontal="center" vertical="center" wrapText="1"/>
    </xf>
    <xf numFmtId="0" fontId="38" fillId="0" borderId="154" xfId="2" applyFont="1" applyFill="1" applyBorder="1" applyAlignment="1">
      <alignment horizontal="center" vertical="center" wrapText="1"/>
    </xf>
    <xf numFmtId="0" fontId="38" fillId="0" borderId="31" xfId="2" applyFont="1" applyFill="1" applyBorder="1" applyAlignment="1">
      <alignment horizontal="center" vertical="center" wrapText="1"/>
    </xf>
    <xf numFmtId="0" fontId="60" fillId="0" borderId="0" xfId="2" applyFont="1" applyBorder="1" applyAlignment="1">
      <alignment vertical="center" wrapText="1"/>
    </xf>
    <xf numFmtId="4" fontId="38" fillId="9" borderId="67" xfId="0" applyNumberFormat="1" applyFont="1" applyFill="1" applyBorder="1" applyAlignment="1">
      <alignment horizontal="center" vertical="center" wrapText="1"/>
    </xf>
    <xf numFmtId="4" fontId="38" fillId="9" borderId="62" xfId="0" applyNumberFormat="1" applyFont="1" applyFill="1" applyBorder="1" applyAlignment="1">
      <alignment horizontal="center" vertical="center" wrapText="1"/>
    </xf>
    <xf numFmtId="4" fontId="38" fillId="9" borderId="66" xfId="0" applyNumberFormat="1" applyFont="1" applyFill="1" applyBorder="1" applyAlignment="1">
      <alignment horizontal="center" vertical="center" wrapText="1"/>
    </xf>
    <xf numFmtId="0" fontId="38" fillId="10" borderId="60" xfId="2" applyFont="1" applyFill="1" applyBorder="1" applyAlignment="1">
      <alignment horizontal="center" vertical="center" wrapText="1"/>
    </xf>
    <xf numFmtId="0" fontId="38" fillId="10" borderId="31" xfId="2" applyFont="1" applyFill="1" applyBorder="1" applyAlignment="1">
      <alignment horizontal="center" vertical="center" wrapText="1"/>
    </xf>
    <xf numFmtId="0" fontId="38" fillId="10" borderId="63" xfId="2" applyFont="1" applyFill="1" applyBorder="1" applyAlignment="1">
      <alignment horizontal="center" vertical="center" wrapText="1"/>
    </xf>
    <xf numFmtId="0" fontId="45" fillId="0" borderId="69" xfId="2" applyFont="1" applyFill="1" applyBorder="1" applyAlignment="1">
      <alignment horizontal="center" vertical="center" wrapText="1"/>
    </xf>
    <xf numFmtId="0" fontId="38" fillId="3" borderId="83" xfId="2" applyFont="1" applyFill="1" applyBorder="1" applyAlignment="1">
      <alignment horizontal="center" vertical="center"/>
    </xf>
    <xf numFmtId="0" fontId="38" fillId="3" borderId="81" xfId="2" applyFont="1" applyFill="1" applyBorder="1" applyAlignment="1">
      <alignment horizontal="center" vertical="center"/>
    </xf>
    <xf numFmtId="0" fontId="38" fillId="3" borderId="82" xfId="2" applyFont="1" applyFill="1" applyBorder="1" applyAlignment="1">
      <alignment horizontal="center" vertical="center"/>
    </xf>
    <xf numFmtId="0" fontId="45" fillId="9" borderId="67" xfId="2" applyFont="1" applyFill="1" applyBorder="1" applyAlignment="1">
      <alignment horizontal="center" vertical="center" wrapText="1"/>
    </xf>
    <xf numFmtId="0" fontId="45" fillId="9" borderId="66" xfId="2" applyFont="1" applyFill="1" applyBorder="1" applyAlignment="1">
      <alignment horizontal="center" vertical="center" wrapText="1"/>
    </xf>
    <xf numFmtId="0" fontId="45" fillId="3" borderId="71" xfId="2" applyFont="1" applyFill="1" applyBorder="1" applyAlignment="1">
      <alignment horizontal="center" vertical="center" wrapText="1"/>
    </xf>
    <xf numFmtId="0" fontId="38" fillId="3" borderId="81" xfId="2" applyFont="1" applyFill="1" applyBorder="1" applyAlignment="1">
      <alignment horizontal="center" vertical="center" wrapText="1"/>
    </xf>
    <xf numFmtId="0" fontId="38" fillId="3" borderId="79" xfId="2" applyFont="1" applyFill="1" applyBorder="1" applyAlignment="1">
      <alignment horizontal="center" vertical="center"/>
    </xf>
    <xf numFmtId="0" fontId="57" fillId="0" borderId="0" xfId="2" applyFont="1" applyBorder="1" applyAlignment="1">
      <alignment horizontal="center" vertical="top"/>
    </xf>
    <xf numFmtId="14" fontId="41" fillId="0" borderId="0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top"/>
    </xf>
    <xf numFmtId="0" fontId="38" fillId="9" borderId="58" xfId="2" applyFont="1" applyFill="1" applyBorder="1" applyAlignment="1">
      <alignment horizontal="center" vertical="center" wrapText="1"/>
    </xf>
    <xf numFmtId="0" fontId="38" fillId="9" borderId="60" xfId="2" applyFont="1" applyFill="1" applyBorder="1" applyAlignment="1">
      <alignment horizontal="center" vertical="center" wrapText="1"/>
    </xf>
    <xf numFmtId="0" fontId="38" fillId="9" borderId="61" xfId="2" applyFont="1" applyFill="1" applyBorder="1" applyAlignment="1">
      <alignment horizontal="center" vertical="center" wrapText="1"/>
    </xf>
    <xf numFmtId="0" fontId="66" fillId="6" borderId="0" xfId="2" applyFont="1" applyFill="1" applyBorder="1" applyAlignment="1">
      <alignment horizontal="center" vertical="center"/>
    </xf>
    <xf numFmtId="0" fontId="38" fillId="3" borderId="156" xfId="2" applyFont="1" applyFill="1" applyBorder="1" applyAlignment="1">
      <alignment horizontal="center" vertical="center" wrapText="1"/>
    </xf>
    <xf numFmtId="0" fontId="38" fillId="3" borderId="44" xfId="2" applyFont="1" applyFill="1" applyBorder="1" applyAlignment="1">
      <alignment horizontal="center" vertical="center" wrapText="1"/>
    </xf>
    <xf numFmtId="0" fontId="38" fillId="9" borderId="31" xfId="2" applyFont="1" applyFill="1" applyBorder="1" applyAlignment="1">
      <alignment horizontal="center" vertical="center" wrapText="1"/>
    </xf>
    <xf numFmtId="0" fontId="45" fillId="5" borderId="0" xfId="2" applyFont="1" applyFill="1" applyAlignment="1">
      <alignment horizontal="center" vertical="top"/>
    </xf>
    <xf numFmtId="0" fontId="21" fillId="3" borderId="64" xfId="2" applyFont="1" applyFill="1" applyBorder="1" applyAlignment="1">
      <alignment horizontal="center" vertical="center" wrapText="1"/>
    </xf>
    <xf numFmtId="0" fontId="21" fillId="3" borderId="160" xfId="2" applyFont="1" applyFill="1" applyBorder="1" applyAlignment="1">
      <alignment horizontal="center" vertical="center" wrapText="1"/>
    </xf>
    <xf numFmtId="0" fontId="21" fillId="3" borderId="79" xfId="2" applyFont="1" applyFill="1" applyBorder="1" applyAlignment="1">
      <alignment horizontal="center" vertical="center" wrapText="1"/>
    </xf>
    <xf numFmtId="0" fontId="46" fillId="3" borderId="47" xfId="2" applyFont="1" applyFill="1" applyBorder="1" applyAlignment="1">
      <alignment horizontal="center" vertical="center" wrapText="1"/>
    </xf>
    <xf numFmtId="0" fontId="46" fillId="3" borderId="51" xfId="2" applyFont="1" applyFill="1" applyBorder="1" applyAlignment="1">
      <alignment horizontal="center" vertical="center" wrapText="1"/>
    </xf>
    <xf numFmtId="0" fontId="46" fillId="3" borderId="46" xfId="2" applyFont="1" applyFill="1" applyBorder="1" applyAlignment="1">
      <alignment horizontal="center" vertical="center" wrapText="1"/>
    </xf>
    <xf numFmtId="0" fontId="38" fillId="5" borderId="47" xfId="2" applyFont="1" applyFill="1" applyBorder="1" applyAlignment="1">
      <alignment horizontal="center" vertical="center" wrapText="1"/>
    </xf>
    <xf numFmtId="0" fontId="38" fillId="5" borderId="51" xfId="2" applyFont="1" applyFill="1" applyBorder="1" applyAlignment="1">
      <alignment horizontal="center" vertical="center" wrapText="1"/>
    </xf>
    <xf numFmtId="0" fontId="38" fillId="5" borderId="46" xfId="2" applyFont="1" applyFill="1" applyBorder="1" applyAlignment="1">
      <alignment horizontal="center" vertical="center" wrapText="1"/>
    </xf>
    <xf numFmtId="0" fontId="37" fillId="6" borderId="5" xfId="28" applyNumberFormat="1" applyFont="1" applyFill="1" applyBorder="1" applyAlignment="1" applyProtection="1">
      <alignment horizontal="center" vertical="center"/>
    </xf>
    <xf numFmtId="0" fontId="37" fillId="6" borderId="53" xfId="28" applyNumberFormat="1" applyFont="1" applyFill="1" applyBorder="1" applyAlignment="1" applyProtection="1">
      <alignment horizontal="center" vertical="center"/>
    </xf>
    <xf numFmtId="0" fontId="57" fillId="8" borderId="49" xfId="5" applyFont="1" applyFill="1" applyBorder="1" applyAlignment="1">
      <alignment horizontal="center" vertical="center"/>
    </xf>
    <xf numFmtId="0" fontId="57" fillId="8" borderId="48" xfId="5" applyFont="1" applyFill="1" applyBorder="1" applyAlignment="1">
      <alignment horizontal="center" vertical="center"/>
    </xf>
    <xf numFmtId="0" fontId="57" fillId="8" borderId="50" xfId="5" applyFont="1" applyFill="1" applyBorder="1" applyAlignment="1">
      <alignment horizontal="center" vertical="center"/>
    </xf>
    <xf numFmtId="0" fontId="37" fillId="9" borderId="80" xfId="0" applyFont="1" applyFill="1" applyBorder="1" applyAlignment="1">
      <alignment horizontal="center" vertical="center" wrapText="1"/>
    </xf>
    <xf numFmtId="0" fontId="37" fillId="9" borderId="38" xfId="0" applyFont="1" applyFill="1" applyBorder="1" applyAlignment="1">
      <alignment horizontal="center" vertical="center" wrapText="1"/>
    </xf>
    <xf numFmtId="4" fontId="38" fillId="10" borderId="58" xfId="0" applyNumberFormat="1" applyFont="1" applyFill="1" applyBorder="1" applyAlignment="1">
      <alignment horizontal="center" vertical="center" wrapText="1"/>
    </xf>
    <xf numFmtId="4" fontId="38" fillId="10" borderId="60" xfId="0" applyNumberFormat="1" applyFont="1" applyFill="1" applyBorder="1" applyAlignment="1">
      <alignment horizontal="center" vertical="center" wrapText="1"/>
    </xf>
    <xf numFmtId="4" fontId="38" fillId="10" borderId="31" xfId="0" applyNumberFormat="1" applyFont="1" applyFill="1" applyBorder="1" applyAlignment="1">
      <alignment horizontal="center" vertical="center" wrapText="1"/>
    </xf>
    <xf numFmtId="0" fontId="37" fillId="9" borderId="63" xfId="0" applyFont="1" applyFill="1" applyBorder="1" applyAlignment="1">
      <alignment horizontal="center" vertical="center" wrapText="1"/>
    </xf>
    <xf numFmtId="0" fontId="37" fillId="6" borderId="5" xfId="28" applyNumberFormat="1" applyFont="1" applyFill="1" applyBorder="1" applyAlignment="1" applyProtection="1">
      <alignment horizontal="center" vertical="center" wrapText="1"/>
    </xf>
    <xf numFmtId="0" fontId="21" fillId="0" borderId="0" xfId="2" applyFont="1" applyAlignment="1">
      <alignment horizontal="center" vertical="top"/>
    </xf>
    <xf numFmtId="0" fontId="37" fillId="6" borderId="53" xfId="28" applyNumberFormat="1" applyFont="1" applyFill="1" applyBorder="1" applyAlignment="1" applyProtection="1">
      <alignment horizontal="center" vertical="center" wrapText="1"/>
    </xf>
    <xf numFmtId="0" fontId="37" fillId="6" borderId="6" xfId="28" applyNumberFormat="1" applyFont="1" applyFill="1" applyBorder="1" applyAlignment="1" applyProtection="1">
      <alignment horizontal="center" vertical="center" wrapText="1"/>
    </xf>
    <xf numFmtId="0" fontId="37" fillId="6" borderId="11" xfId="28" applyNumberFormat="1" applyFont="1" applyFill="1" applyBorder="1" applyAlignment="1" applyProtection="1">
      <alignment horizontal="center" vertical="center" wrapText="1"/>
    </xf>
    <xf numFmtId="0" fontId="37" fillId="6" borderId="53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center"/>
    </xf>
    <xf numFmtId="0" fontId="57" fillId="8" borderId="12" xfId="5" applyFont="1" applyFill="1" applyBorder="1" applyAlignment="1">
      <alignment horizontal="center" vertical="center"/>
    </xf>
    <xf numFmtId="0" fontId="57" fillId="8" borderId="13" xfId="5" applyFont="1" applyFill="1" applyBorder="1" applyAlignment="1">
      <alignment horizontal="center" vertical="center"/>
    </xf>
    <xf numFmtId="0" fontId="57" fillId="8" borderId="14" xfId="5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vertical="center" wrapText="1"/>
    </xf>
    <xf numFmtId="0" fontId="27" fillId="8" borderId="5" xfId="0" applyFont="1" applyFill="1" applyBorder="1" applyAlignment="1">
      <alignment vertical="center" wrapText="1"/>
    </xf>
    <xf numFmtId="0" fontId="35" fillId="3" borderId="0" xfId="18" applyFont="1" applyFill="1" applyBorder="1" applyAlignment="1">
      <alignment horizontal="center" vertical="center"/>
    </xf>
    <xf numFmtId="0" fontId="28" fillId="6" borderId="53" xfId="15" applyFont="1" applyFill="1" applyBorder="1" applyAlignment="1">
      <alignment horizontal="center" vertical="center" wrapText="1"/>
    </xf>
    <xf numFmtId="0" fontId="28" fillId="6" borderId="11" xfId="15" applyFont="1" applyFill="1" applyBorder="1" applyAlignment="1">
      <alignment horizontal="center" vertical="center" wrapText="1"/>
    </xf>
    <xf numFmtId="0" fontId="28" fillId="6" borderId="6" xfId="15" applyFont="1" applyFill="1" applyBorder="1" applyAlignment="1">
      <alignment horizontal="center" vertical="center" wrapText="1"/>
    </xf>
    <xf numFmtId="0" fontId="28" fillId="0" borderId="53" xfId="15" applyFont="1" applyFill="1" applyBorder="1" applyAlignment="1">
      <alignment horizontal="center" vertical="center" wrapText="1"/>
    </xf>
    <xf numFmtId="0" fontId="28" fillId="0" borderId="6" xfId="15" applyFont="1" applyFill="1" applyBorder="1" applyAlignment="1">
      <alignment horizontal="center" vertical="center" wrapText="1"/>
    </xf>
  </cellXfs>
  <cellStyles count="30">
    <cellStyle name="Hyperlink" xfId="17" builtinId="8"/>
    <cellStyle name="Hyperlink 2" xfId="19"/>
    <cellStyle name="Normal" xfId="0" builtinId="0"/>
    <cellStyle name="Normal 2" xfId="1"/>
    <cellStyle name="Normal 3" xfId="14"/>
    <cellStyle name="Normal 4" xfId="15"/>
    <cellStyle name="Normal 4 2" xfId="18"/>
    <cellStyle name="Normal 5" xfId="16"/>
    <cellStyle name="Normal 6" xfId="26"/>
    <cellStyle name="Normal 7" xfId="27"/>
    <cellStyle name="Normal_Domestic 14042009_ITI_draft" xfId="2"/>
    <cellStyle name="normální_Price list 2006 - RWRUS" xfId="3"/>
    <cellStyle name="Percent" xfId="6" builtinId="5"/>
    <cellStyle name="Percent 2" xfId="20"/>
    <cellStyle name="Percent 3" xfId="21"/>
    <cellStyle name="SAPBEXstdItem" xfId="22"/>
    <cellStyle name="Денежный 2" xfId="23"/>
    <cellStyle name="Обычный 2" xfId="4"/>
    <cellStyle name="Обычный 2 2" xfId="8"/>
    <cellStyle name="Обычный 3" xfId="10"/>
    <cellStyle name="Обычный 4" xfId="9"/>
    <cellStyle name="Обычный_Domestic 010611_v3_11.05.11" xfId="29"/>
    <cellStyle name="Обычный_TCkatalog" xfId="28"/>
    <cellStyle name="Обычный_Прайс-листы отдела продаж 24.04.02" xfId="5"/>
    <cellStyle name="Процентный 2" xfId="7"/>
    <cellStyle name="Процентный 2 2" xfId="12"/>
    <cellStyle name="Процентный 3" xfId="13"/>
    <cellStyle name="Процентный 4" xfId="11"/>
    <cellStyle name="Тысячи [0]_figures" xfId="24"/>
    <cellStyle name="Тысячи_figures" xfId="2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101600</xdr:colOff>
      <xdr:row>0</xdr:row>
      <xdr:rowOff>50800</xdr:rowOff>
    </xdr:from>
    <xdr:to>
      <xdr:col>9</xdr:col>
      <xdr:colOff>702102</xdr:colOff>
      <xdr:row>2</xdr:row>
      <xdr:rowOff>14287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00" y="50800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139387</xdr:colOff>
      <xdr:row>0</xdr:row>
      <xdr:rowOff>46869</xdr:rowOff>
    </xdr:from>
    <xdr:to>
      <xdr:col>11</xdr:col>
      <xdr:colOff>965190</xdr:colOff>
      <xdr:row>3</xdr:row>
      <xdr:rowOff>12322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A32BAC-3096-4352-8A66-76392D49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6970" y="46869"/>
          <a:ext cx="2836637" cy="579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3400" y="25400"/>
          <a:ext cx="2150493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69545</xdr:colOff>
      <xdr:row>0</xdr:row>
      <xdr:rowOff>57451</xdr:rowOff>
    </xdr:from>
    <xdr:to>
      <xdr:col>15</xdr:col>
      <xdr:colOff>931332</xdr:colOff>
      <xdr:row>2</xdr:row>
      <xdr:rowOff>142495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295" y="57451"/>
          <a:ext cx="2809120" cy="550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90707</xdr:colOff>
      <xdr:row>0</xdr:row>
      <xdr:rowOff>57452</xdr:rowOff>
    </xdr:from>
    <xdr:to>
      <xdr:col>14</xdr:col>
      <xdr:colOff>940852</xdr:colOff>
      <xdr:row>2</xdr:row>
      <xdr:rowOff>137205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8A8BF1-C26C-47C9-B742-14827472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7790" y="57452"/>
          <a:ext cx="2818645" cy="54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101288</xdr:colOff>
      <xdr:row>0</xdr:row>
      <xdr:rowOff>57452</xdr:rowOff>
    </xdr:from>
    <xdr:to>
      <xdr:col>14</xdr:col>
      <xdr:colOff>951434</xdr:colOff>
      <xdr:row>2</xdr:row>
      <xdr:rowOff>137205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37DFDA-FCEA-40D0-92D6-D27D83BE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8955" y="57452"/>
          <a:ext cx="2839812" cy="54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734478</xdr:colOff>
      <xdr:row>0</xdr:row>
      <xdr:rowOff>42334</xdr:rowOff>
    </xdr:from>
    <xdr:to>
      <xdr:col>18</xdr:col>
      <xdr:colOff>952496</xdr:colOff>
      <xdr:row>2</xdr:row>
      <xdr:rowOff>128587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895" y="42334"/>
          <a:ext cx="2789768" cy="551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69546</xdr:colOff>
      <xdr:row>0</xdr:row>
      <xdr:rowOff>46869</xdr:rowOff>
    </xdr:from>
    <xdr:to>
      <xdr:col>14</xdr:col>
      <xdr:colOff>944033</xdr:colOff>
      <xdr:row>2</xdr:row>
      <xdr:rowOff>126622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6BE858-4949-4ACA-8202-B833D421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6629" y="46869"/>
          <a:ext cx="2842987" cy="54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650875</xdr:colOff>
      <xdr:row>0</xdr:row>
      <xdr:rowOff>63500</xdr:rowOff>
    </xdr:from>
    <xdr:to>
      <xdr:col>50</xdr:col>
      <xdr:colOff>238552</xdr:colOff>
      <xdr:row>2</xdr:row>
      <xdr:rowOff>7937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63500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762000</xdr:colOff>
      <xdr:row>0</xdr:row>
      <xdr:rowOff>63500</xdr:rowOff>
    </xdr:from>
    <xdr:to>
      <xdr:col>50</xdr:col>
      <xdr:colOff>302052</xdr:colOff>
      <xdr:row>2</xdr:row>
      <xdr:rowOff>7937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F1FF9F-9790-4DB0-8F9E-156AF0FC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7750" y="63500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603250</xdr:colOff>
      <xdr:row>0</xdr:row>
      <xdr:rowOff>63500</xdr:rowOff>
    </xdr:from>
    <xdr:to>
      <xdr:col>50</xdr:col>
      <xdr:colOff>172784</xdr:colOff>
      <xdr:row>2</xdr:row>
      <xdr:rowOff>7937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9500" y="63500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press@rockwool.ru" TargetMode="External"/><Relationship Id="rId1" Type="http://schemas.openxmlformats.org/officeDocument/2006/relationships/hyperlink" Target="mailto:design.centre@rockwool.com" TargetMode="External"/><Relationship Id="rId5" Type="http://schemas.openxmlformats.org/officeDocument/2006/relationships/drawing" Target="../drawings/drawing11.xml"/><Relationship Id="rId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1"/>
  <sheetViews>
    <sheetView showGridLines="0" tabSelected="1" view="pageBreakPreview" zoomScale="90" zoomScaleNormal="85" zoomScaleSheetLayoutView="90" workbookViewId="0">
      <selection activeCell="A3" sqref="A3"/>
    </sheetView>
  </sheetViews>
  <sheetFormatPr defaultRowHeight="18"/>
  <cols>
    <col min="1" max="1" width="11" style="50" customWidth="1"/>
    <col min="2" max="2" width="62.85546875" style="50" customWidth="1"/>
    <col min="3" max="4" width="16.42578125" style="19" customWidth="1"/>
    <col min="5" max="5" width="16.42578125" style="20" customWidth="1"/>
    <col min="6" max="6" width="11" style="3" customWidth="1"/>
    <col min="7" max="7" width="11" style="4" customWidth="1"/>
    <col min="8" max="10" width="11" style="5" customWidth="1"/>
    <col min="11" max="12" width="11.85546875" style="5" customWidth="1"/>
    <col min="13" max="13" width="13.42578125" style="15" customWidth="1"/>
    <col min="14" max="14" width="9.140625" style="1"/>
    <col min="15" max="16384" width="9.140625" style="2"/>
  </cols>
  <sheetData>
    <row r="1" spans="1:14" s="18" customFormat="1" ht="23.25" customHeight="1">
      <c r="A1" s="813" t="s">
        <v>373</v>
      </c>
      <c r="B1" s="813"/>
      <c r="C1" s="813"/>
      <c r="D1" s="813"/>
      <c r="E1" s="813"/>
      <c r="F1" s="813"/>
      <c r="G1" s="813"/>
      <c r="H1" s="813"/>
      <c r="I1" s="813"/>
      <c r="J1" s="813"/>
      <c r="K1" s="23"/>
      <c r="L1" s="32"/>
      <c r="M1" s="24"/>
      <c r="N1" s="25"/>
    </row>
    <row r="2" spans="1:14" s="18" customFormat="1" ht="23.25" customHeight="1">
      <c r="A2" s="813" t="s">
        <v>101</v>
      </c>
      <c r="B2" s="813"/>
      <c r="C2" s="813"/>
      <c r="D2" s="813"/>
      <c r="E2" s="813"/>
      <c r="F2" s="813"/>
      <c r="G2" s="813"/>
      <c r="H2" s="813"/>
      <c r="I2" s="813"/>
      <c r="J2" s="813"/>
      <c r="K2" s="23"/>
      <c r="L2" s="32"/>
      <c r="M2" s="24"/>
      <c r="N2" s="25"/>
    </row>
    <row r="3" spans="1:14" s="18" customFormat="1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23"/>
      <c r="L3" s="32"/>
      <c r="M3" s="24"/>
      <c r="N3" s="25"/>
    </row>
    <row r="4" spans="1:14" s="18" customFormat="1" ht="23.25" customHeight="1">
      <c r="A4" s="812" t="s">
        <v>0</v>
      </c>
      <c r="B4" s="812"/>
      <c r="C4" s="812"/>
      <c r="D4" s="812"/>
      <c r="E4" s="812"/>
      <c r="F4" s="812"/>
      <c r="G4" s="812"/>
      <c r="H4" s="812"/>
      <c r="I4" s="812"/>
      <c r="J4" s="812"/>
      <c r="K4" s="23"/>
      <c r="L4" s="32"/>
      <c r="M4" s="24"/>
      <c r="N4" s="25"/>
    </row>
    <row r="5" spans="1:14" s="18" customFormat="1" ht="15" customHeight="1">
      <c r="A5" s="63"/>
      <c r="B5" s="63"/>
      <c r="C5" s="63"/>
      <c r="D5" s="63"/>
      <c r="E5" s="63"/>
      <c r="F5" s="63"/>
      <c r="G5" s="63"/>
      <c r="H5" s="63"/>
      <c r="I5" s="63"/>
      <c r="J5" s="26"/>
      <c r="K5" s="26"/>
      <c r="L5" s="33"/>
      <c r="M5" s="27"/>
      <c r="N5" s="25"/>
    </row>
    <row r="6" spans="1:14" s="36" customFormat="1" ht="23.25" customHeight="1">
      <c r="A6" s="814" t="s">
        <v>406</v>
      </c>
      <c r="B6" s="814"/>
      <c r="C6" s="814"/>
      <c r="D6" s="814"/>
      <c r="E6" s="814"/>
      <c r="F6" s="814"/>
      <c r="G6" s="814"/>
      <c r="H6" s="814"/>
      <c r="I6" s="814"/>
      <c r="J6" s="814"/>
      <c r="K6" s="49"/>
      <c r="L6" s="49"/>
      <c r="M6" s="49"/>
      <c r="N6" s="31"/>
    </row>
    <row r="7" spans="1:14" s="18" customFormat="1" ht="15" customHeight="1">
      <c r="A7" s="63"/>
      <c r="B7" s="63"/>
      <c r="C7" s="63"/>
      <c r="D7" s="63"/>
      <c r="E7" s="63"/>
      <c r="F7" s="63"/>
      <c r="G7" s="63"/>
      <c r="H7" s="63"/>
      <c r="I7" s="63"/>
      <c r="J7" s="26"/>
      <c r="K7" s="26"/>
      <c r="L7" s="33"/>
      <c r="M7" s="27"/>
      <c r="N7" s="25"/>
    </row>
    <row r="8" spans="1:14" s="20" customFormat="1" ht="23.25" customHeight="1">
      <c r="A8" s="815" t="s">
        <v>75</v>
      </c>
      <c r="B8" s="815"/>
      <c r="C8" s="815"/>
      <c r="D8" s="815"/>
      <c r="E8" s="815"/>
      <c r="F8" s="815"/>
      <c r="G8" s="815"/>
      <c r="H8" s="815"/>
      <c r="I8" s="815"/>
      <c r="J8" s="815"/>
      <c r="K8" s="28"/>
      <c r="L8" s="28"/>
      <c r="M8" s="29"/>
      <c r="N8" s="21"/>
    </row>
    <row r="9" spans="1:14" s="18" customFormat="1" ht="15" customHeight="1">
      <c r="A9" s="63"/>
      <c r="B9" s="26"/>
      <c r="C9" s="26"/>
      <c r="D9" s="26"/>
      <c r="E9" s="26"/>
      <c r="F9" s="26"/>
      <c r="G9" s="26"/>
      <c r="H9" s="26"/>
      <c r="I9" s="26"/>
      <c r="J9" s="26"/>
      <c r="K9" s="26"/>
      <c r="L9" s="33"/>
      <c r="M9" s="27"/>
      <c r="N9" s="25"/>
    </row>
    <row r="10" spans="1:14" s="52" customFormat="1" ht="15" customHeight="1">
      <c r="A10" s="688" t="s">
        <v>48</v>
      </c>
      <c r="B10" s="26"/>
      <c r="C10" s="26"/>
      <c r="D10" s="26"/>
      <c r="E10" s="26"/>
      <c r="F10" s="26"/>
      <c r="G10" s="26"/>
      <c r="H10" s="26"/>
      <c r="I10" s="26"/>
      <c r="J10" s="26"/>
      <c r="K10" s="22"/>
      <c r="L10" s="22"/>
      <c r="M10" s="30"/>
      <c r="N10" s="51"/>
    </row>
    <row r="11" spans="1:14" s="52" customFormat="1" ht="15" customHeight="1">
      <c r="A11" s="688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2"/>
      <c r="L11" s="22"/>
      <c r="M11" s="30"/>
      <c r="N11" s="51"/>
    </row>
    <row r="12" spans="1:14" s="52" customFormat="1" ht="15" customHeight="1">
      <c r="A12" s="687" t="s">
        <v>344</v>
      </c>
      <c r="B12" s="26"/>
      <c r="C12" s="26"/>
      <c r="D12" s="26"/>
      <c r="E12" s="26"/>
      <c r="F12" s="26"/>
      <c r="G12" s="26"/>
      <c r="H12" s="26"/>
      <c r="I12" s="26"/>
      <c r="J12" s="26"/>
      <c r="K12" s="22"/>
      <c r="L12" s="22"/>
      <c r="M12" s="30"/>
      <c r="N12" s="51"/>
    </row>
    <row r="13" spans="1:14" s="52" customFormat="1" ht="15" customHeight="1">
      <c r="A13" s="687"/>
      <c r="B13" s="26"/>
      <c r="C13" s="26"/>
      <c r="D13" s="26"/>
      <c r="E13" s="26"/>
      <c r="F13" s="26"/>
      <c r="G13" s="26"/>
      <c r="H13" s="26"/>
      <c r="I13" s="26"/>
      <c r="J13" s="26"/>
      <c r="K13" s="22"/>
      <c r="L13" s="22"/>
      <c r="M13" s="30"/>
      <c r="N13" s="51"/>
    </row>
    <row r="14" spans="1:14" s="52" customFormat="1" ht="15" customHeight="1">
      <c r="A14" s="687" t="s">
        <v>335</v>
      </c>
      <c r="B14" s="26"/>
      <c r="C14" s="26"/>
      <c r="D14" s="26"/>
      <c r="E14" s="26"/>
      <c r="F14" s="26"/>
      <c r="G14" s="26"/>
      <c r="H14" s="26"/>
      <c r="I14" s="26"/>
      <c r="J14" s="26"/>
      <c r="K14" s="22"/>
      <c r="L14" s="22"/>
      <c r="M14" s="30"/>
      <c r="N14" s="51"/>
    </row>
    <row r="15" spans="1:14" s="52" customFormat="1" ht="15" customHeight="1">
      <c r="A15" s="687"/>
      <c r="B15" s="689" t="s">
        <v>334</v>
      </c>
      <c r="C15" s="26"/>
      <c r="D15" s="26"/>
      <c r="E15" s="26"/>
      <c r="F15" s="26"/>
      <c r="G15" s="26"/>
      <c r="H15" s="26"/>
      <c r="I15" s="26"/>
      <c r="J15" s="26"/>
      <c r="K15" s="22"/>
      <c r="L15" s="22"/>
      <c r="M15" s="30"/>
      <c r="N15" s="51"/>
    </row>
    <row r="16" spans="1:14" s="52" customFormat="1" ht="15" customHeight="1">
      <c r="A16" s="687"/>
      <c r="B16" s="689" t="s">
        <v>259</v>
      </c>
      <c r="C16" s="26"/>
      <c r="D16" s="26"/>
      <c r="E16" s="26"/>
      <c r="F16" s="26"/>
      <c r="G16" s="26"/>
      <c r="H16" s="26"/>
      <c r="I16" s="26"/>
      <c r="J16" s="26"/>
      <c r="K16" s="22"/>
      <c r="L16" s="22"/>
      <c r="M16" s="30"/>
      <c r="N16" s="51"/>
    </row>
    <row r="17" spans="1:14" s="52" customFormat="1" ht="15" customHeight="1">
      <c r="A17" s="687"/>
      <c r="B17" s="26"/>
      <c r="C17" s="26"/>
      <c r="D17" s="26"/>
      <c r="E17" s="26"/>
      <c r="F17" s="26"/>
      <c r="G17" s="26"/>
      <c r="H17" s="26"/>
      <c r="I17" s="26"/>
      <c r="J17" s="26"/>
      <c r="K17" s="22"/>
      <c r="L17" s="22"/>
      <c r="M17" s="30"/>
      <c r="N17" s="51"/>
    </row>
    <row r="18" spans="1:14" s="20" customFormat="1" ht="23.25" customHeight="1">
      <c r="A18" s="815" t="s">
        <v>76</v>
      </c>
      <c r="B18" s="815"/>
      <c r="C18" s="815"/>
      <c r="D18" s="815"/>
      <c r="E18" s="815"/>
      <c r="F18" s="815"/>
      <c r="G18" s="815"/>
      <c r="H18" s="815"/>
      <c r="I18" s="815"/>
      <c r="J18" s="815"/>
      <c r="K18" s="28"/>
      <c r="L18" s="28"/>
      <c r="M18" s="29"/>
      <c r="N18" s="21"/>
    </row>
    <row r="19" spans="1:14" s="18" customFormat="1" ht="15" customHeight="1">
      <c r="A19" s="6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3"/>
      <c r="M19" s="27"/>
      <c r="N19" s="25"/>
    </row>
    <row r="20" spans="1:14" s="52" customFormat="1" ht="15" customHeight="1">
      <c r="A20" s="687" t="s">
        <v>77</v>
      </c>
      <c r="B20" s="26"/>
      <c r="C20" s="26"/>
      <c r="D20" s="26"/>
      <c r="E20" s="26"/>
      <c r="F20" s="26"/>
      <c r="G20" s="26"/>
      <c r="H20" s="26"/>
      <c r="I20" s="26"/>
      <c r="J20" s="26"/>
      <c r="K20" s="22"/>
      <c r="L20" s="22"/>
      <c r="M20" s="30"/>
      <c r="N20" s="51"/>
    </row>
    <row r="21" spans="1:14" s="52" customFormat="1" ht="15" customHeight="1">
      <c r="A21" s="687" t="s">
        <v>333</v>
      </c>
      <c r="B21" s="26"/>
      <c r="C21" s="26"/>
      <c r="D21" s="26"/>
      <c r="E21" s="26"/>
      <c r="F21" s="26"/>
      <c r="G21" s="26"/>
      <c r="H21" s="26"/>
      <c r="I21" s="26"/>
      <c r="J21" s="26"/>
      <c r="K21" s="22"/>
      <c r="L21" s="22"/>
      <c r="M21" s="30"/>
      <c r="N21" s="51"/>
    </row>
    <row r="22" spans="1:14" s="52" customFormat="1" ht="15" customHeight="1">
      <c r="A22" s="687" t="s">
        <v>338</v>
      </c>
      <c r="B22" s="26"/>
      <c r="C22" s="26"/>
      <c r="D22" s="26"/>
      <c r="E22" s="26"/>
      <c r="F22" s="26"/>
      <c r="G22" s="26"/>
      <c r="H22" s="26"/>
      <c r="I22" s="26"/>
      <c r="J22" s="26"/>
      <c r="K22" s="22"/>
      <c r="L22" s="22"/>
      <c r="M22" s="30"/>
      <c r="N22" s="51"/>
    </row>
    <row r="23" spans="1:14" s="18" customFormat="1" ht="15" customHeight="1">
      <c r="A23" s="68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3"/>
      <c r="M23" s="27"/>
      <c r="N23" s="25"/>
    </row>
    <row r="24" spans="1:14" s="18" customFormat="1" ht="15" customHeight="1">
      <c r="A24" s="687" t="s">
        <v>335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3"/>
      <c r="M24" s="27"/>
      <c r="N24" s="25"/>
    </row>
    <row r="25" spans="1:14" s="18" customFormat="1" ht="15" customHeight="1">
      <c r="A25" s="63"/>
      <c r="B25" s="689" t="s">
        <v>185</v>
      </c>
      <c r="C25" s="26"/>
      <c r="D25" s="26"/>
      <c r="E25" s="26"/>
      <c r="F25" s="26"/>
      <c r="G25" s="26"/>
      <c r="H25" s="26"/>
      <c r="I25" s="26"/>
      <c r="J25" s="26"/>
      <c r="K25" s="26"/>
      <c r="L25" s="33"/>
      <c r="M25" s="27"/>
      <c r="N25" s="25"/>
    </row>
    <row r="26" spans="1:14" s="18" customFormat="1" ht="15" customHeight="1">
      <c r="A26" s="63"/>
      <c r="B26" s="689" t="s">
        <v>219</v>
      </c>
      <c r="C26" s="26"/>
      <c r="D26" s="26"/>
      <c r="E26" s="26"/>
      <c r="F26" s="26"/>
      <c r="G26" s="26"/>
      <c r="H26" s="26"/>
      <c r="I26" s="26"/>
      <c r="J26" s="26"/>
      <c r="K26" s="26"/>
      <c r="L26" s="33"/>
      <c r="M26" s="27"/>
      <c r="N26" s="25"/>
    </row>
    <row r="27" spans="1:14" s="18" customFormat="1" ht="15" customHeight="1">
      <c r="A27" s="63"/>
      <c r="B27" s="689" t="s">
        <v>205</v>
      </c>
      <c r="C27" s="26"/>
      <c r="D27" s="26"/>
      <c r="E27" s="26"/>
      <c r="F27" s="26"/>
      <c r="G27" s="26"/>
      <c r="H27" s="26"/>
      <c r="I27" s="26"/>
      <c r="J27" s="26"/>
      <c r="K27" s="26"/>
      <c r="L27" s="33"/>
      <c r="M27" s="27"/>
      <c r="N27" s="25"/>
    </row>
    <row r="28" spans="1:14" s="18" customFormat="1" ht="15" customHeight="1">
      <c r="A28" s="63"/>
      <c r="B28" s="689" t="s">
        <v>220</v>
      </c>
      <c r="C28" s="26"/>
      <c r="D28" s="26"/>
      <c r="E28" s="26"/>
      <c r="F28" s="26"/>
      <c r="G28" s="26"/>
      <c r="H28" s="26"/>
      <c r="I28" s="26"/>
      <c r="J28" s="26"/>
      <c r="K28" s="26"/>
      <c r="L28" s="33"/>
      <c r="M28" s="27"/>
      <c r="N28" s="25"/>
    </row>
    <row r="29" spans="1:14" s="18" customFormat="1" ht="15" customHeight="1">
      <c r="A29" s="63"/>
      <c r="B29" s="689" t="s">
        <v>336</v>
      </c>
      <c r="C29" s="26"/>
      <c r="D29" s="26"/>
      <c r="E29" s="26"/>
      <c r="F29" s="26"/>
      <c r="G29" s="26"/>
      <c r="H29" s="26"/>
      <c r="I29" s="26"/>
      <c r="J29" s="26"/>
      <c r="K29" s="26"/>
      <c r="L29" s="33"/>
      <c r="M29" s="27"/>
      <c r="N29" s="25"/>
    </row>
    <row r="30" spans="1:14" s="18" customFormat="1" ht="15" customHeight="1">
      <c r="A30" s="6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3"/>
      <c r="M30" s="27"/>
      <c r="N30" s="25"/>
    </row>
    <row r="31" spans="1:14" s="20" customFormat="1" ht="23.25" customHeight="1">
      <c r="A31" s="815" t="s">
        <v>67</v>
      </c>
      <c r="B31" s="815"/>
      <c r="C31" s="815"/>
      <c r="D31" s="815"/>
      <c r="E31" s="815"/>
      <c r="F31" s="815"/>
      <c r="G31" s="815"/>
      <c r="H31" s="815"/>
      <c r="I31" s="815"/>
      <c r="J31" s="815"/>
      <c r="K31" s="28"/>
      <c r="L31" s="28"/>
      <c r="M31" s="29"/>
      <c r="N31" s="21"/>
    </row>
    <row r="32" spans="1:14" s="18" customFormat="1" ht="15" customHeight="1">
      <c r="A32" s="6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3"/>
      <c r="M32" s="27"/>
      <c r="N32" s="25"/>
    </row>
    <row r="33" spans="1:14" s="52" customFormat="1" ht="15" customHeight="1">
      <c r="A33" s="687" t="s">
        <v>38</v>
      </c>
      <c r="B33" s="26"/>
      <c r="C33" s="26"/>
      <c r="D33" s="26"/>
      <c r="E33" s="26"/>
      <c r="F33" s="26"/>
      <c r="G33" s="26"/>
      <c r="H33" s="26"/>
      <c r="I33" s="26"/>
      <c r="J33" s="26"/>
      <c r="K33" s="22"/>
      <c r="L33" s="22"/>
      <c r="M33" s="30"/>
      <c r="N33" s="51"/>
    </row>
    <row r="34" spans="1:14" s="52" customFormat="1" ht="15" customHeight="1">
      <c r="A34" s="687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2"/>
      <c r="L34" s="22"/>
      <c r="M34" s="30"/>
      <c r="N34" s="51"/>
    </row>
    <row r="35" spans="1:14" s="52" customFormat="1" ht="15" customHeight="1">
      <c r="A35" s="687" t="s">
        <v>37</v>
      </c>
      <c r="B35" s="26"/>
      <c r="C35" s="26"/>
      <c r="D35" s="26"/>
      <c r="E35" s="26"/>
      <c r="F35" s="26"/>
      <c r="G35" s="26"/>
      <c r="H35" s="26"/>
      <c r="I35" s="26"/>
      <c r="J35" s="26"/>
      <c r="K35" s="22"/>
      <c r="L35" s="22"/>
      <c r="M35" s="30"/>
      <c r="N35" s="51"/>
    </row>
    <row r="36" spans="1:14" s="18" customFormat="1" ht="15" customHeight="1">
      <c r="A36" s="6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3"/>
      <c r="M36" s="27"/>
      <c r="N36" s="25"/>
    </row>
    <row r="37" spans="1:14" s="18" customFormat="1" ht="15" customHeight="1">
      <c r="A37" s="6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3"/>
      <c r="M37" s="27"/>
      <c r="N37" s="25"/>
    </row>
    <row r="38" spans="1:14" ht="15" customHeight="1">
      <c r="A38" s="53"/>
      <c r="B38" s="26"/>
      <c r="C38" s="26"/>
      <c r="D38" s="26"/>
      <c r="E38" s="26"/>
      <c r="F38" s="26"/>
      <c r="G38" s="26"/>
      <c r="H38" s="26"/>
      <c r="I38" s="26"/>
      <c r="J38" s="26"/>
    </row>
    <row r="39" spans="1:14" s="20" customFormat="1" ht="23.25" customHeight="1">
      <c r="A39" s="815" t="s">
        <v>153</v>
      </c>
      <c r="B39" s="815"/>
      <c r="C39" s="815"/>
      <c r="D39" s="815"/>
      <c r="E39" s="815"/>
      <c r="F39" s="815"/>
      <c r="G39" s="815"/>
      <c r="H39" s="815"/>
      <c r="I39" s="815"/>
      <c r="J39" s="815"/>
      <c r="K39" s="28"/>
      <c r="L39" s="28"/>
      <c r="M39" s="29"/>
      <c r="N39" s="21"/>
    </row>
    <row r="40" spans="1:14" ht="15" customHeight="1">
      <c r="A40" s="53"/>
      <c r="B40" s="53"/>
      <c r="C40" s="54"/>
      <c r="D40" s="54"/>
      <c r="E40" s="17"/>
      <c r="F40" s="55"/>
      <c r="G40" s="56"/>
      <c r="H40" s="55"/>
      <c r="I40" s="55"/>
      <c r="J40" s="55"/>
    </row>
    <row r="41" spans="1:14" ht="15" customHeight="1">
      <c r="A41" s="2"/>
      <c r="B41" s="392" t="s">
        <v>154</v>
      </c>
      <c r="C41" s="393" t="s">
        <v>96</v>
      </c>
      <c r="D41" s="393" t="s">
        <v>97</v>
      </c>
      <c r="E41" s="393" t="s">
        <v>98</v>
      </c>
      <c r="F41" s="55"/>
      <c r="G41" s="56"/>
      <c r="H41" s="55"/>
      <c r="I41" s="55"/>
      <c r="J41" s="55"/>
    </row>
    <row r="42" spans="1:14" ht="17.25" customHeight="1">
      <c r="A42" s="2"/>
      <c r="B42" s="394" t="s">
        <v>102</v>
      </c>
      <c r="C42" s="395" t="s">
        <v>147</v>
      </c>
      <c r="D42" s="395" t="s">
        <v>147</v>
      </c>
      <c r="E42" s="395" t="s">
        <v>147</v>
      </c>
      <c r="F42" s="55"/>
      <c r="G42" s="56"/>
      <c r="H42" s="55"/>
      <c r="I42" s="55"/>
      <c r="J42" s="55"/>
    </row>
    <row r="43" spans="1:14" ht="17.25" customHeight="1">
      <c r="A43" s="2"/>
      <c r="B43" s="394" t="s">
        <v>144</v>
      </c>
      <c r="C43" s="395" t="s">
        <v>143</v>
      </c>
      <c r="D43" s="395"/>
      <c r="E43" s="395" t="s">
        <v>148</v>
      </c>
      <c r="F43" s="55"/>
      <c r="G43" s="56"/>
      <c r="H43" s="55"/>
      <c r="I43" s="55"/>
      <c r="J43" s="55"/>
    </row>
    <row r="44" spans="1:14" ht="17.25" customHeight="1">
      <c r="A44" s="2"/>
      <c r="B44" s="394" t="s">
        <v>145</v>
      </c>
      <c r="C44" s="395" t="s">
        <v>143</v>
      </c>
      <c r="D44" s="395"/>
      <c r="E44" s="395" t="s">
        <v>148</v>
      </c>
      <c r="F44" s="55"/>
      <c r="G44" s="56"/>
      <c r="H44" s="55"/>
      <c r="I44" s="55"/>
      <c r="J44" s="55"/>
    </row>
    <row r="45" spans="1:14" ht="17.25" customHeight="1">
      <c r="A45" s="2"/>
      <c r="B45" s="394" t="s">
        <v>13</v>
      </c>
      <c r="C45" s="395" t="s">
        <v>147</v>
      </c>
      <c r="D45" s="395" t="s">
        <v>376</v>
      </c>
      <c r="E45" s="395" t="s">
        <v>149</v>
      </c>
      <c r="F45" s="55"/>
      <c r="G45" s="56"/>
      <c r="H45" s="55"/>
      <c r="I45" s="55"/>
      <c r="J45" s="55"/>
    </row>
    <row r="46" spans="1:14" ht="17.25" customHeight="1">
      <c r="A46" s="2"/>
      <c r="B46" s="394" t="s">
        <v>146</v>
      </c>
      <c r="C46" s="395" t="s">
        <v>143</v>
      </c>
      <c r="D46" s="395" t="s">
        <v>376</v>
      </c>
      <c r="E46" s="395" t="s">
        <v>150</v>
      </c>
      <c r="F46" s="55"/>
      <c r="G46" s="56"/>
      <c r="H46" s="55"/>
      <c r="I46" s="55"/>
      <c r="J46" s="55"/>
    </row>
    <row r="47" spans="1:14" ht="17.25" customHeight="1">
      <c r="A47" s="2"/>
      <c r="B47" s="394" t="s">
        <v>368</v>
      </c>
      <c r="C47" s="395" t="s">
        <v>143</v>
      </c>
      <c r="D47" s="395" t="s">
        <v>151</v>
      </c>
      <c r="E47" s="395" t="s">
        <v>151</v>
      </c>
      <c r="F47" s="55"/>
      <c r="G47" s="56"/>
      <c r="H47" s="55"/>
      <c r="I47" s="55"/>
      <c r="J47" s="55"/>
    </row>
    <row r="48" spans="1:14" ht="17.25" customHeight="1">
      <c r="A48" s="2"/>
      <c r="B48" s="394" t="s">
        <v>369</v>
      </c>
      <c r="C48" s="395"/>
      <c r="D48" s="395" t="s">
        <v>152</v>
      </c>
      <c r="E48" s="395" t="s">
        <v>152</v>
      </c>
      <c r="F48" s="55"/>
      <c r="G48" s="56"/>
      <c r="H48" s="55"/>
      <c r="I48" s="55"/>
      <c r="J48" s="55"/>
    </row>
    <row r="49" spans="1:14" ht="17.25" customHeight="1">
      <c r="A49" s="2"/>
      <c r="B49" s="394" t="s">
        <v>370</v>
      </c>
      <c r="C49" s="395" t="s">
        <v>143</v>
      </c>
      <c r="D49" s="395" t="s">
        <v>376</v>
      </c>
      <c r="E49" s="395" t="s">
        <v>149</v>
      </c>
      <c r="F49" s="55"/>
      <c r="G49" s="56"/>
      <c r="H49" s="55"/>
      <c r="I49" s="55"/>
      <c r="J49" s="55"/>
    </row>
    <row r="50" spans="1:14" ht="17.25" customHeight="1">
      <c r="A50" s="2"/>
      <c r="B50" s="394" t="s">
        <v>371</v>
      </c>
      <c r="C50" s="395" t="s">
        <v>143</v>
      </c>
      <c r="D50" s="395" t="s">
        <v>376</v>
      </c>
      <c r="E50" s="395" t="s">
        <v>149</v>
      </c>
      <c r="F50" s="55"/>
      <c r="G50" s="56"/>
      <c r="H50" s="55"/>
      <c r="I50" s="55"/>
      <c r="J50" s="55"/>
    </row>
    <row r="51" spans="1:14" ht="17.25" customHeight="1">
      <c r="A51" s="2"/>
      <c r="B51" s="394" t="s">
        <v>142</v>
      </c>
      <c r="C51" s="395" t="s">
        <v>143</v>
      </c>
      <c r="D51" s="395" t="s">
        <v>151</v>
      </c>
      <c r="E51" s="395" t="s">
        <v>151</v>
      </c>
      <c r="F51" s="55"/>
      <c r="G51" s="56"/>
      <c r="H51" s="55"/>
      <c r="I51" s="55"/>
      <c r="J51" s="55"/>
    </row>
    <row r="52" spans="1:14" ht="31.5">
      <c r="A52" s="2"/>
      <c r="B52" s="394" t="s">
        <v>67</v>
      </c>
      <c r="C52" s="395" t="s">
        <v>143</v>
      </c>
      <c r="D52" s="395" t="s">
        <v>143</v>
      </c>
      <c r="E52" s="802" t="s">
        <v>403</v>
      </c>
      <c r="F52" s="55"/>
      <c r="G52" s="56"/>
      <c r="H52" s="55"/>
      <c r="I52" s="55"/>
      <c r="J52" s="55"/>
    </row>
    <row r="53" spans="1:14" ht="15" customHeight="1">
      <c r="A53" s="53"/>
      <c r="B53" s="53"/>
      <c r="C53" s="54"/>
      <c r="D53" s="54"/>
      <c r="E53" s="17"/>
      <c r="F53" s="55"/>
      <c r="G53" s="56"/>
      <c r="H53" s="55"/>
      <c r="I53" s="55"/>
      <c r="J53" s="55"/>
    </row>
    <row r="54" spans="1:14" s="18" customFormat="1" ht="15" customHeight="1">
      <c r="A54" s="63"/>
      <c r="B54" s="63"/>
      <c r="C54" s="63"/>
      <c r="D54" s="63"/>
      <c r="E54" s="63"/>
      <c r="F54" s="63"/>
      <c r="G54" s="63"/>
      <c r="H54" s="63"/>
      <c r="I54" s="63"/>
      <c r="J54" s="26"/>
      <c r="K54" s="26"/>
      <c r="L54" s="33"/>
      <c r="M54" s="27"/>
      <c r="N54" s="25"/>
    </row>
    <row r="55" spans="1:14" ht="15" customHeight="1">
      <c r="A55" s="53"/>
      <c r="B55" s="53"/>
      <c r="C55" s="54"/>
      <c r="D55" s="54"/>
      <c r="E55" s="17"/>
      <c r="F55" s="55"/>
      <c r="G55" s="56"/>
      <c r="H55" s="55"/>
      <c r="I55" s="55"/>
      <c r="J55" s="55"/>
    </row>
    <row r="56" spans="1:14" s="20" customFormat="1" ht="23.25" customHeight="1">
      <c r="A56" s="815" t="s">
        <v>64</v>
      </c>
      <c r="B56" s="815"/>
      <c r="C56" s="815"/>
      <c r="D56" s="815"/>
      <c r="E56" s="815"/>
      <c r="F56" s="815"/>
      <c r="G56" s="815"/>
      <c r="H56" s="815"/>
      <c r="I56" s="815"/>
      <c r="J56" s="815"/>
      <c r="K56" s="28"/>
      <c r="L56" s="28"/>
      <c r="M56" s="29"/>
      <c r="N56" s="21"/>
    </row>
    <row r="57" spans="1:14" s="18" customFormat="1" ht="15" customHeight="1">
      <c r="A57" s="63"/>
      <c r="B57" s="63"/>
      <c r="C57" s="63"/>
      <c r="D57" s="63"/>
      <c r="E57" s="63"/>
      <c r="F57" s="63"/>
      <c r="G57" s="63"/>
      <c r="H57" s="63"/>
      <c r="I57" s="63"/>
      <c r="J57" s="26"/>
      <c r="K57" s="26"/>
      <c r="L57" s="33"/>
      <c r="M57" s="27"/>
      <c r="N57" s="25"/>
    </row>
    <row r="58" spans="1:14" ht="15" customHeight="1">
      <c r="A58" s="690" t="s">
        <v>64</v>
      </c>
      <c r="B58" s="61"/>
      <c r="C58" s="54"/>
      <c r="D58" s="54"/>
      <c r="E58" s="17"/>
      <c r="F58" s="55"/>
      <c r="G58" s="56"/>
      <c r="H58" s="55"/>
      <c r="I58" s="55"/>
      <c r="J58" s="55"/>
    </row>
    <row r="59" spans="1:14" ht="15" customHeight="1">
      <c r="A59" s="61"/>
      <c r="B59" s="61"/>
      <c r="C59" s="54"/>
      <c r="D59" s="54"/>
      <c r="E59" s="17"/>
      <c r="F59" s="55"/>
      <c r="G59" s="56"/>
      <c r="H59" s="55"/>
      <c r="I59" s="55"/>
      <c r="J59" s="55"/>
    </row>
    <row r="60" spans="1:14" ht="15" customHeight="1">
      <c r="A60" s="61"/>
      <c r="B60" s="61"/>
      <c r="C60" s="54"/>
      <c r="D60" s="54"/>
      <c r="E60" s="17"/>
      <c r="F60" s="55"/>
      <c r="G60" s="56"/>
      <c r="H60" s="55"/>
      <c r="I60" s="55"/>
      <c r="J60" s="55"/>
    </row>
    <row r="61" spans="1:14" ht="15" customHeight="1">
      <c r="A61" s="53"/>
      <c r="B61" s="53"/>
      <c r="C61" s="54"/>
      <c r="D61" s="54"/>
      <c r="E61" s="17"/>
      <c r="F61" s="55"/>
      <c r="G61" s="56"/>
      <c r="H61" s="55"/>
      <c r="I61" s="55"/>
      <c r="J61" s="55"/>
    </row>
    <row r="62" spans="1:14" ht="15" customHeight="1">
      <c r="A62" s="53"/>
      <c r="B62" s="53"/>
      <c r="C62" s="54"/>
      <c r="D62" s="54"/>
      <c r="E62" s="17"/>
      <c r="F62" s="55"/>
      <c r="G62" s="56"/>
      <c r="H62" s="55"/>
      <c r="I62" s="55"/>
      <c r="J62" s="55"/>
    </row>
    <row r="63" spans="1:14" s="556" customFormat="1" ht="15">
      <c r="A63" s="691" t="s">
        <v>337</v>
      </c>
      <c r="B63" s="691"/>
      <c r="C63" s="692"/>
      <c r="D63" s="693"/>
      <c r="E63" s="215"/>
      <c r="F63" s="694"/>
      <c r="G63" s="695"/>
      <c r="H63" s="694"/>
      <c r="I63" s="694"/>
      <c r="J63" s="694"/>
      <c r="K63" s="696"/>
      <c r="L63" s="696"/>
      <c r="M63" s="697"/>
      <c r="N63" s="698"/>
    </row>
    <row r="64" spans="1:14" s="556" customFormat="1" ht="15">
      <c r="A64" s="699" t="s">
        <v>65</v>
      </c>
      <c r="B64" s="699"/>
      <c r="C64" s="699"/>
      <c r="D64" s="700"/>
      <c r="E64" s="701"/>
      <c r="F64" s="694"/>
      <c r="G64" s="695"/>
      <c r="H64" s="694"/>
      <c r="I64" s="694"/>
      <c r="J64" s="694"/>
      <c r="K64" s="696"/>
      <c r="L64" s="696"/>
      <c r="M64" s="697"/>
      <c r="N64" s="698"/>
    </row>
    <row r="65" spans="1:14" s="556" customFormat="1" ht="15">
      <c r="A65" s="803" t="s">
        <v>88</v>
      </c>
      <c r="B65" s="803"/>
      <c r="C65" s="804"/>
      <c r="D65" s="804"/>
      <c r="E65" s="805"/>
      <c r="F65" s="694"/>
      <c r="G65" s="695"/>
      <c r="H65" s="694"/>
      <c r="I65" s="694"/>
      <c r="J65" s="694"/>
      <c r="K65" s="696"/>
      <c r="L65" s="696"/>
      <c r="M65" s="697"/>
      <c r="N65" s="698"/>
    </row>
    <row r="66" spans="1:14" s="556" customFormat="1" ht="15">
      <c r="A66" s="806" t="s">
        <v>413</v>
      </c>
      <c r="B66" s="806"/>
      <c r="C66" s="807"/>
      <c r="D66" s="807"/>
      <c r="E66" s="808"/>
      <c r="F66" s="694"/>
      <c r="G66" s="695"/>
      <c r="H66" s="694"/>
      <c r="I66" s="694"/>
      <c r="J66" s="694"/>
      <c r="K66" s="696"/>
      <c r="L66" s="696"/>
      <c r="M66" s="697"/>
      <c r="N66" s="698"/>
    </row>
    <row r="67" spans="1:14" ht="23.1" customHeight="1">
      <c r="A67" s="53"/>
      <c r="B67" s="53"/>
      <c r="C67" s="54"/>
      <c r="D67" s="54"/>
      <c r="E67" s="17"/>
      <c r="F67" s="55"/>
      <c r="G67" s="56"/>
      <c r="H67" s="55"/>
      <c r="I67" s="55"/>
      <c r="J67" s="55"/>
    </row>
    <row r="68" spans="1:14" ht="23.1" customHeight="1">
      <c r="A68" s="53"/>
      <c r="B68" s="53"/>
      <c r="C68" s="54"/>
      <c r="D68" s="54"/>
      <c r="E68" s="17"/>
      <c r="F68" s="55"/>
      <c r="G68" s="56"/>
      <c r="H68" s="55"/>
      <c r="I68" s="55"/>
      <c r="J68" s="55"/>
    </row>
    <row r="69" spans="1:14" ht="23.1" customHeight="1">
      <c r="A69" s="53"/>
      <c r="B69" s="53"/>
      <c r="C69" s="54"/>
      <c r="D69" s="54"/>
      <c r="E69" s="17"/>
      <c r="F69" s="55"/>
      <c r="G69" s="56"/>
      <c r="H69" s="55"/>
      <c r="I69" s="55"/>
      <c r="J69" s="55"/>
    </row>
    <row r="70" spans="1:14" ht="23.1" customHeight="1"/>
    <row r="71" spans="1:14" ht="23.1" customHeight="1"/>
  </sheetData>
  <sheetProtection formatCells="0" formatColumns="0" formatRows="0"/>
  <mergeCells count="9">
    <mergeCell ref="A4:J4"/>
    <mergeCell ref="A2:J2"/>
    <mergeCell ref="A1:J1"/>
    <mergeCell ref="A6:J6"/>
    <mergeCell ref="A56:J56"/>
    <mergeCell ref="A39:J39"/>
    <mergeCell ref="A31:J31"/>
    <mergeCell ref="A18:J18"/>
    <mergeCell ref="A8:J8"/>
  </mergeCells>
  <hyperlinks>
    <hyperlink ref="A10" location="'WIRED MAT'!A5" display="WIRED MAT"/>
    <hyperlink ref="A22" location="'ТЕХ БАТТС &amp; FIREBATTS &amp; I.BATTS'!A5" display="ТЕХ БАТТС / FIREBATTS / INDUSTRIAL BATTS"/>
    <hyperlink ref="A12" location="'Lamella &amp; Klimafix &amp; ТЕХ МАТ'!A5" display="LAMELLA MAT / KLIMAFIX / ТЕХ МАТ"/>
    <hyperlink ref="A33" location="'Цилиндры PS100 (Россия)'!A5" display="ЦИЛИНДРЫ НАВИВНЫЕ ROCKWOOL 100"/>
    <hyperlink ref="A34" location="'Цилиндры PS100 кф (Россия)'!A5" display="ЦИЛИНДРЫ НАВИВНЫЕ ROCKWOOL 100 к/ф (кашированные фольгой)"/>
    <hyperlink ref="A35" location="'Цилиндры PS150 (Россия)'!A5" display="ЦИЛИНДРЫ НАВИВНЫЕ ROCKWOOL 150"/>
    <hyperlink ref="A20" location="'Система ROCKFIRE'!A46" display="Система ROCKFIRE: огнезащитное решение для железобетонных плит перекрытий (FT BARRIER / FT BARRIER D)"/>
    <hyperlink ref="A21" location="'Система ROCKFIRE'!A77" display="Система ROCKFIRE: огнезащитное решение для стальных конструкций (CONLIT SL 150)"/>
    <hyperlink ref="A58" location="Контакты!A1" display="Контактная информация"/>
    <hyperlink ref="A10:J10" location="'WIRED MAT'!A1" display="WIRED MAT"/>
    <hyperlink ref="A11" location="'WIRED MAT pal'!A5" display="WIRED MAT на паллетах"/>
    <hyperlink ref="A11:J11" location="'WIRED MAT'!A1" display="WIRED MAT"/>
    <hyperlink ref="A14" location="'Сопутствующая продукция'!A5" display="СОПУТСТВУЮЩАЯ ПРОДУКЦИЯ"/>
    <hyperlink ref="A24" location="'Сопутствующая продукция'!A5" display="СОПУТСТВУЮЩАЯ ПРОДУКЦИЯ"/>
    <hyperlink ref="B15" location="'Сопутствующая продукция'!A28" display="Аксессуары к технической изоляции (лента ЛАС и бандажная лента)"/>
    <hyperlink ref="B16" location="'Сопутствующая продукция'!A48" display="Система ROCKFIRE: компоненты огнезащитного решения для крепления WIRED MAT 80 и WIRED MAT 105 на корпусе огнестойкого воздуховода (пр-во &quot;ТЕРМОКЛИП&quot;) "/>
    <hyperlink ref="B25" location="'Сопутствующая продукция'!A14" display="Cтальные анкеры Termoclip Стена-4"/>
    <hyperlink ref="B26" location="'Сопутствующая продукция'!A20" display="Стальная шайба Termoclip Стена-4"/>
    <hyperlink ref="B27" location="'Сопутствующая продукция'!A21" display="Декоративная краска FT DÉCOR"/>
    <hyperlink ref="B28" location="'Сопутствующая продукция'!A26" display="Клей CONLIT"/>
    <hyperlink ref="B29" location="'Сопутствующая продукция'!A27" display="Краска CONLIT"/>
  </hyperlinks>
  <printOptions horizontalCentered="1"/>
  <pageMargins left="0.25" right="0.25" top="0.75" bottom="0.75" header="0.3" footer="0.3"/>
  <pageSetup paperSize="9" scale="56" orientation="portrait" r:id="rId1"/>
  <headerFooter alignWithMargins="0"/>
  <customProperties>
    <customPr name="_pios_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  <pageSetUpPr fitToPage="1"/>
  </sheetPr>
  <dimension ref="A1:O107"/>
  <sheetViews>
    <sheetView showGridLines="0" view="pageBreakPreview" zoomScale="90" zoomScaleNormal="70" zoomScaleSheetLayoutView="90" workbookViewId="0">
      <selection activeCell="A3" sqref="A3"/>
    </sheetView>
  </sheetViews>
  <sheetFormatPr defaultRowHeight="12.75"/>
  <cols>
    <col min="1" max="1" width="53" style="481" customWidth="1"/>
    <col min="2" max="2" width="79.28515625" style="481" customWidth="1"/>
    <col min="3" max="3" width="11.140625" style="481" hidden="1" customWidth="1"/>
    <col min="4" max="4" width="12.42578125" style="481" customWidth="1"/>
    <col min="5" max="5" width="11" style="488" customWidth="1"/>
    <col min="6" max="6" width="9.85546875" style="489" customWidth="1"/>
    <col min="7" max="7" width="11.85546875" style="489" hidden="1" customWidth="1"/>
    <col min="8" max="8" width="10.7109375" style="489" hidden="1" customWidth="1"/>
    <col min="9" max="11" width="15.140625" style="489" customWidth="1"/>
    <col min="12" max="12" width="15.140625" style="478" customWidth="1"/>
    <col min="13" max="13" width="9.140625" style="471"/>
    <col min="14" max="14" width="9.140625" style="801"/>
    <col min="15" max="16384" width="9.140625" style="471"/>
  </cols>
  <sheetData>
    <row r="1" spans="1:15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N1" s="795"/>
    </row>
    <row r="2" spans="1:15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N2" s="795"/>
    </row>
    <row r="3" spans="1:15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N3" s="795"/>
    </row>
    <row r="4" spans="1:15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N4" s="795"/>
    </row>
    <row r="5" spans="1:15" s="78" customFormat="1" ht="21.75" customHeight="1">
      <c r="A5" s="837" t="s">
        <v>372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N5" s="795"/>
    </row>
    <row r="6" spans="1:15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N6" s="796"/>
    </row>
    <row r="7" spans="1:15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N7" s="796"/>
    </row>
    <row r="8" spans="1:15" s="85" customFormat="1" ht="12" customHeight="1" thickBot="1">
      <c r="A8" s="81"/>
      <c r="B8" s="81"/>
      <c r="C8" s="82"/>
      <c r="D8" s="82"/>
      <c r="E8" s="81"/>
      <c r="F8" s="81"/>
      <c r="G8" s="81"/>
      <c r="H8" s="83"/>
      <c r="I8" s="81"/>
      <c r="J8" s="81"/>
      <c r="K8" s="81"/>
      <c r="L8" s="81"/>
      <c r="N8" s="796"/>
    </row>
    <row r="9" spans="1:15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8"/>
      <c r="I9" s="86"/>
      <c r="J9" s="86"/>
      <c r="K9" s="197" t="s">
        <v>32</v>
      </c>
      <c r="L9" s="198">
        <v>0</v>
      </c>
      <c r="N9" s="797"/>
    </row>
    <row r="10" spans="1:15" s="97" customFormat="1" ht="12" customHeight="1" thickBot="1">
      <c r="A10" s="91"/>
      <c r="B10" s="92"/>
      <c r="C10" s="93"/>
      <c r="D10" s="93"/>
      <c r="E10" s="94"/>
      <c r="F10" s="94"/>
      <c r="G10" s="95"/>
      <c r="H10" s="96"/>
      <c r="N10" s="798"/>
    </row>
    <row r="11" spans="1:15" s="101" customFormat="1" ht="15" customHeight="1">
      <c r="A11" s="841" t="s">
        <v>1</v>
      </c>
      <c r="B11" s="829" t="s">
        <v>2</v>
      </c>
      <c r="C11" s="833" t="s">
        <v>173</v>
      </c>
      <c r="D11" s="927" t="s">
        <v>174</v>
      </c>
      <c r="E11" s="932" t="s">
        <v>171</v>
      </c>
      <c r="F11" s="932"/>
      <c r="G11" s="490" t="s">
        <v>172</v>
      </c>
      <c r="H11" s="816" t="s">
        <v>319</v>
      </c>
      <c r="I11" s="929" t="s">
        <v>4</v>
      </c>
      <c r="J11" s="930"/>
      <c r="K11" s="930"/>
      <c r="L11" s="931"/>
      <c r="N11" s="799"/>
    </row>
    <row r="12" spans="1:15" s="101" customFormat="1" ht="30.75" thickBot="1">
      <c r="A12" s="897"/>
      <c r="B12" s="896"/>
      <c r="C12" s="834"/>
      <c r="D12" s="928"/>
      <c r="E12" s="491" t="s">
        <v>175</v>
      </c>
      <c r="F12" s="405" t="s">
        <v>176</v>
      </c>
      <c r="G12" s="405" t="s">
        <v>177</v>
      </c>
      <c r="H12" s="886"/>
      <c r="I12" s="406" t="s">
        <v>178</v>
      </c>
      <c r="J12" s="406" t="s">
        <v>388</v>
      </c>
      <c r="K12" s="406" t="s">
        <v>179</v>
      </c>
      <c r="L12" s="407" t="s">
        <v>389</v>
      </c>
      <c r="N12" s="799"/>
    </row>
    <row r="13" spans="1:15" s="427" customFormat="1" ht="23.25" customHeight="1">
      <c r="A13" s="940" t="s">
        <v>328</v>
      </c>
      <c r="B13" s="941"/>
      <c r="C13" s="941"/>
      <c r="D13" s="941"/>
      <c r="E13" s="941"/>
      <c r="F13" s="941"/>
      <c r="G13" s="941"/>
      <c r="H13" s="941"/>
      <c r="I13" s="941"/>
      <c r="J13" s="941"/>
      <c r="K13" s="941"/>
      <c r="L13" s="942"/>
      <c r="N13" s="800"/>
    </row>
    <row r="14" spans="1:15" s="425" customFormat="1" ht="15.75" customHeight="1">
      <c r="A14" s="922" t="s">
        <v>185</v>
      </c>
      <c r="B14" s="428" t="s">
        <v>186</v>
      </c>
      <c r="C14" s="429" t="s">
        <v>200</v>
      </c>
      <c r="D14" s="66" t="s">
        <v>182</v>
      </c>
      <c r="E14" s="436">
        <v>460</v>
      </c>
      <c r="F14" s="155" t="s">
        <v>87</v>
      </c>
      <c r="G14" s="431" t="s">
        <v>192</v>
      </c>
      <c r="H14" s="73">
        <v>8.6</v>
      </c>
      <c r="I14" s="74">
        <f t="shared" ref="I14:I24" si="0">ROUND(H14*(1-$L$9),2)</f>
        <v>8.6</v>
      </c>
      <c r="J14" s="75">
        <f t="shared" ref="J14:J24" si="1">ROUND(I14*1.2,2)</f>
        <v>10.32</v>
      </c>
      <c r="K14" s="76">
        <f t="shared" ref="K14:K24" si="2">ROUND(E14*I14,2)</f>
        <v>3956</v>
      </c>
      <c r="L14" s="75">
        <f t="shared" ref="L14:L24" si="3">ROUND(K14*1.2,2)</f>
        <v>4747.2</v>
      </c>
      <c r="N14" s="800"/>
      <c r="O14" s="432"/>
    </row>
    <row r="15" spans="1:15" s="425" customFormat="1" ht="15.75" customHeight="1">
      <c r="A15" s="922"/>
      <c r="B15" s="428" t="s">
        <v>187</v>
      </c>
      <c r="C15" s="429" t="s">
        <v>199</v>
      </c>
      <c r="D15" s="66" t="s">
        <v>182</v>
      </c>
      <c r="E15" s="436">
        <v>350</v>
      </c>
      <c r="F15" s="155" t="s">
        <v>87</v>
      </c>
      <c r="G15" s="433" t="s">
        <v>192</v>
      </c>
      <c r="H15" s="73">
        <v>10.100000000000001</v>
      </c>
      <c r="I15" s="74">
        <f t="shared" si="0"/>
        <v>10.1</v>
      </c>
      <c r="J15" s="75">
        <f t="shared" si="1"/>
        <v>12.12</v>
      </c>
      <c r="K15" s="76">
        <f t="shared" si="2"/>
        <v>3535</v>
      </c>
      <c r="L15" s="75">
        <f t="shared" si="3"/>
        <v>4242</v>
      </c>
      <c r="N15" s="800"/>
      <c r="O15" s="432"/>
    </row>
    <row r="16" spans="1:15" s="425" customFormat="1" ht="15.75" customHeight="1">
      <c r="A16" s="922"/>
      <c r="B16" s="428" t="s">
        <v>188</v>
      </c>
      <c r="C16" s="429" t="s">
        <v>198</v>
      </c>
      <c r="D16" s="66" t="s">
        <v>182</v>
      </c>
      <c r="E16" s="436">
        <v>240</v>
      </c>
      <c r="F16" s="155" t="s">
        <v>87</v>
      </c>
      <c r="G16" s="433" t="s">
        <v>192</v>
      </c>
      <c r="H16" s="73">
        <v>11.200000000000001</v>
      </c>
      <c r="I16" s="74">
        <f t="shared" si="0"/>
        <v>11.2</v>
      </c>
      <c r="J16" s="75">
        <f t="shared" si="1"/>
        <v>13.44</v>
      </c>
      <c r="K16" s="76">
        <f t="shared" si="2"/>
        <v>2688</v>
      </c>
      <c r="L16" s="75">
        <f t="shared" si="3"/>
        <v>3225.6</v>
      </c>
      <c r="N16" s="800"/>
      <c r="O16" s="432"/>
    </row>
    <row r="17" spans="1:15" s="425" customFormat="1" ht="15.75" customHeight="1">
      <c r="A17" s="922"/>
      <c r="B17" s="428" t="s">
        <v>189</v>
      </c>
      <c r="C17" s="429" t="s">
        <v>197</v>
      </c>
      <c r="D17" s="66" t="s">
        <v>182</v>
      </c>
      <c r="E17" s="436">
        <v>200</v>
      </c>
      <c r="F17" s="155" t="s">
        <v>87</v>
      </c>
      <c r="G17" s="433" t="s">
        <v>192</v>
      </c>
      <c r="H17" s="73">
        <v>14.5</v>
      </c>
      <c r="I17" s="74">
        <f t="shared" si="0"/>
        <v>14.5</v>
      </c>
      <c r="J17" s="75">
        <f t="shared" si="1"/>
        <v>17.399999999999999</v>
      </c>
      <c r="K17" s="76">
        <f t="shared" si="2"/>
        <v>2900</v>
      </c>
      <c r="L17" s="75">
        <f t="shared" si="3"/>
        <v>3480</v>
      </c>
      <c r="N17" s="800"/>
      <c r="O17" s="432"/>
    </row>
    <row r="18" spans="1:15" s="425" customFormat="1" ht="15.75" customHeight="1">
      <c r="A18" s="923"/>
      <c r="B18" s="434" t="s">
        <v>190</v>
      </c>
      <c r="C18" s="435" t="s">
        <v>196</v>
      </c>
      <c r="D18" s="66" t="s">
        <v>182</v>
      </c>
      <c r="E18" s="436">
        <v>250</v>
      </c>
      <c r="F18" s="155" t="s">
        <v>87</v>
      </c>
      <c r="G18" s="437" t="s">
        <v>192</v>
      </c>
      <c r="H18" s="156">
        <v>15.9</v>
      </c>
      <c r="I18" s="157">
        <f t="shared" si="0"/>
        <v>15.9</v>
      </c>
      <c r="J18" s="158">
        <f t="shared" si="1"/>
        <v>19.079999999999998</v>
      </c>
      <c r="K18" s="159">
        <f t="shared" si="2"/>
        <v>3975</v>
      </c>
      <c r="L18" s="158">
        <f t="shared" si="3"/>
        <v>4770</v>
      </c>
      <c r="N18" s="800"/>
      <c r="O18" s="432"/>
    </row>
    <row r="19" spans="1:15" s="425" customFormat="1" ht="15.75" customHeight="1">
      <c r="A19" s="923"/>
      <c r="B19" s="434" t="s">
        <v>191</v>
      </c>
      <c r="C19" s="435" t="s">
        <v>195</v>
      </c>
      <c r="D19" s="149" t="s">
        <v>182</v>
      </c>
      <c r="E19" s="436">
        <v>210</v>
      </c>
      <c r="F19" s="155" t="s">
        <v>87</v>
      </c>
      <c r="G19" s="437" t="s">
        <v>192</v>
      </c>
      <c r="H19" s="156">
        <v>20</v>
      </c>
      <c r="I19" s="157">
        <f t="shared" si="0"/>
        <v>20</v>
      </c>
      <c r="J19" s="158">
        <f t="shared" si="1"/>
        <v>24</v>
      </c>
      <c r="K19" s="159">
        <f t="shared" si="2"/>
        <v>4200</v>
      </c>
      <c r="L19" s="158">
        <f t="shared" si="3"/>
        <v>5040</v>
      </c>
      <c r="N19" s="800"/>
      <c r="O19" s="432"/>
    </row>
    <row r="20" spans="1:15" s="459" customFormat="1" ht="15.75" customHeight="1">
      <c r="A20" s="449" t="s">
        <v>219</v>
      </c>
      <c r="B20" s="450" t="s">
        <v>194</v>
      </c>
      <c r="C20" s="451" t="s">
        <v>193</v>
      </c>
      <c r="D20" s="451" t="s">
        <v>182</v>
      </c>
      <c r="E20" s="452">
        <v>250</v>
      </c>
      <c r="F20" s="453" t="s">
        <v>87</v>
      </c>
      <c r="G20" s="454" t="s">
        <v>192</v>
      </c>
      <c r="H20" s="455">
        <v>5.7</v>
      </c>
      <c r="I20" s="456">
        <f t="shared" si="0"/>
        <v>5.7</v>
      </c>
      <c r="J20" s="457">
        <f t="shared" si="1"/>
        <v>6.84</v>
      </c>
      <c r="K20" s="458">
        <f t="shared" si="2"/>
        <v>1425</v>
      </c>
      <c r="L20" s="457">
        <f t="shared" si="3"/>
        <v>1710</v>
      </c>
      <c r="M20" s="425"/>
      <c r="N20" s="800"/>
      <c r="O20" s="432"/>
    </row>
    <row r="21" spans="1:15" s="425" customFormat="1" ht="15.75" customHeight="1">
      <c r="A21" s="922" t="s">
        <v>205</v>
      </c>
      <c r="B21" s="792" t="s">
        <v>411</v>
      </c>
      <c r="C21" s="794" t="s">
        <v>409</v>
      </c>
      <c r="D21" s="173" t="s">
        <v>210</v>
      </c>
      <c r="E21" s="440">
        <v>20</v>
      </c>
      <c r="F21" s="179" t="s">
        <v>184</v>
      </c>
      <c r="G21" s="464" t="s">
        <v>206</v>
      </c>
      <c r="H21" s="180">
        <v>159.60000000000002</v>
      </c>
      <c r="I21" s="181">
        <f t="shared" si="0"/>
        <v>159.6</v>
      </c>
      <c r="J21" s="182">
        <f t="shared" si="1"/>
        <v>191.52</v>
      </c>
      <c r="K21" s="183">
        <f t="shared" si="2"/>
        <v>3192</v>
      </c>
      <c r="L21" s="182">
        <f t="shared" si="3"/>
        <v>3830.4</v>
      </c>
      <c r="N21" s="800"/>
    </row>
    <row r="22" spans="1:15" s="425" customFormat="1" ht="15.75" customHeight="1">
      <c r="A22" s="922"/>
      <c r="B22" s="446" t="s">
        <v>412</v>
      </c>
      <c r="C22" s="785" t="s">
        <v>207</v>
      </c>
      <c r="D22" s="161" t="s">
        <v>210</v>
      </c>
      <c r="E22" s="447">
        <v>20</v>
      </c>
      <c r="F22" s="167" t="s">
        <v>184</v>
      </c>
      <c r="G22" s="793" t="s">
        <v>206</v>
      </c>
      <c r="H22" s="168">
        <v>159.60000000000002</v>
      </c>
      <c r="I22" s="74">
        <f t="shared" ref="I22" si="4">ROUND(H22*(1-$L$9),2)</f>
        <v>159.6</v>
      </c>
      <c r="J22" s="75">
        <f t="shared" ref="J22" si="5">ROUND(I22*1.2,2)</f>
        <v>191.52</v>
      </c>
      <c r="K22" s="76">
        <f t="shared" ref="K22" si="6">ROUND(E22*I22,2)</f>
        <v>3192</v>
      </c>
      <c r="L22" s="75">
        <f t="shared" ref="L22" si="7">ROUND(K22*1.2,2)</f>
        <v>3830.4</v>
      </c>
      <c r="N22" s="800"/>
    </row>
    <row r="23" spans="1:15" s="425" customFormat="1" ht="15.75" customHeight="1">
      <c r="A23" s="922"/>
      <c r="B23" s="428" t="s">
        <v>93</v>
      </c>
      <c r="C23" s="429" t="s">
        <v>208</v>
      </c>
      <c r="D23" s="66" t="s">
        <v>210</v>
      </c>
      <c r="E23" s="430">
        <v>20</v>
      </c>
      <c r="F23" s="72" t="s">
        <v>184</v>
      </c>
      <c r="G23" s="465" t="s">
        <v>206</v>
      </c>
      <c r="H23" s="73">
        <v>159.60000000000002</v>
      </c>
      <c r="I23" s="74">
        <f t="shared" si="0"/>
        <v>159.6</v>
      </c>
      <c r="J23" s="75">
        <f t="shared" si="1"/>
        <v>191.52</v>
      </c>
      <c r="K23" s="76">
        <f t="shared" si="2"/>
        <v>3192</v>
      </c>
      <c r="L23" s="75">
        <f t="shared" si="3"/>
        <v>3830.4</v>
      </c>
      <c r="N23" s="800"/>
    </row>
    <row r="24" spans="1:15" s="425" customFormat="1" ht="15.75" customHeight="1">
      <c r="A24" s="922"/>
      <c r="B24" s="442" t="s">
        <v>94</v>
      </c>
      <c r="C24" s="443" t="s">
        <v>209</v>
      </c>
      <c r="D24" s="184" t="s">
        <v>210</v>
      </c>
      <c r="E24" s="444">
        <v>20</v>
      </c>
      <c r="F24" s="190" t="s">
        <v>184</v>
      </c>
      <c r="G24" s="466" t="s">
        <v>206</v>
      </c>
      <c r="H24" s="191">
        <v>159.60000000000002</v>
      </c>
      <c r="I24" s="192">
        <f t="shared" si="0"/>
        <v>159.6</v>
      </c>
      <c r="J24" s="193">
        <f t="shared" si="1"/>
        <v>191.52</v>
      </c>
      <c r="K24" s="194">
        <f t="shared" si="2"/>
        <v>3192</v>
      </c>
      <c r="L24" s="193">
        <f t="shared" si="3"/>
        <v>3830.4</v>
      </c>
      <c r="N24" s="800"/>
    </row>
    <row r="25" spans="1:15" s="427" customFormat="1" ht="23.25" customHeight="1">
      <c r="A25" s="940" t="s">
        <v>329</v>
      </c>
      <c r="B25" s="941"/>
      <c r="C25" s="941"/>
      <c r="D25" s="941"/>
      <c r="E25" s="941"/>
      <c r="F25" s="941"/>
      <c r="G25" s="941"/>
      <c r="H25" s="941"/>
      <c r="I25" s="941"/>
      <c r="J25" s="941"/>
      <c r="K25" s="941"/>
      <c r="L25" s="942"/>
      <c r="M25" s="425"/>
      <c r="N25" s="800"/>
    </row>
    <row r="26" spans="1:15" s="425" customFormat="1" ht="15.75" customHeight="1">
      <c r="A26" s="511" t="s">
        <v>220</v>
      </c>
      <c r="B26" s="446" t="s">
        <v>212</v>
      </c>
      <c r="C26" s="785" t="s">
        <v>405</v>
      </c>
      <c r="D26" s="161" t="s">
        <v>210</v>
      </c>
      <c r="E26" s="447">
        <v>20</v>
      </c>
      <c r="F26" s="167" t="s">
        <v>184</v>
      </c>
      <c r="G26" s="448" t="s">
        <v>180</v>
      </c>
      <c r="H26" s="168">
        <v>157</v>
      </c>
      <c r="I26" s="169">
        <f>ROUND(H26*(1-$L$9),2)</f>
        <v>157</v>
      </c>
      <c r="J26" s="170">
        <f>ROUND(I26*1.2,2)</f>
        <v>188.4</v>
      </c>
      <c r="K26" s="171">
        <f>ROUND(E26*I26,2)</f>
        <v>3140</v>
      </c>
      <c r="L26" s="170">
        <f>ROUND(K26*1.2,2)</f>
        <v>3768</v>
      </c>
      <c r="N26" s="800"/>
    </row>
    <row r="27" spans="1:15" s="459" customFormat="1" ht="35.25" customHeight="1">
      <c r="A27" s="512" t="s">
        <v>221</v>
      </c>
      <c r="B27" s="450" t="s">
        <v>30</v>
      </c>
      <c r="C27" s="568" t="s">
        <v>211</v>
      </c>
      <c r="D27" s="451" t="s">
        <v>210</v>
      </c>
      <c r="E27" s="452">
        <v>25</v>
      </c>
      <c r="F27" s="453" t="s">
        <v>184</v>
      </c>
      <c r="G27" s="454" t="s">
        <v>180</v>
      </c>
      <c r="H27" s="455">
        <v>325.5</v>
      </c>
      <c r="I27" s="456">
        <f>ROUND(H27*(1-$L$9),2)</f>
        <v>325.5</v>
      </c>
      <c r="J27" s="457">
        <f>ROUND(I27*1.2,2)</f>
        <v>390.6</v>
      </c>
      <c r="K27" s="458">
        <f>ROUND(E27*I27,2)</f>
        <v>8137.5</v>
      </c>
      <c r="L27" s="457">
        <f>ROUND(K27*1.2,2)</f>
        <v>9765</v>
      </c>
      <c r="M27" s="425"/>
      <c r="N27" s="800"/>
    </row>
    <row r="28" spans="1:15" s="427" customFormat="1" ht="23.25" customHeight="1">
      <c r="A28" s="924" t="s">
        <v>334</v>
      </c>
      <c r="B28" s="925"/>
      <c r="C28" s="925"/>
      <c r="D28" s="925"/>
      <c r="E28" s="925"/>
      <c r="F28" s="925"/>
      <c r="G28" s="925"/>
      <c r="H28" s="925"/>
      <c r="I28" s="925"/>
      <c r="J28" s="925"/>
      <c r="K28" s="925"/>
      <c r="L28" s="926"/>
      <c r="M28" s="425"/>
      <c r="N28" s="800"/>
    </row>
    <row r="29" spans="1:15" s="459" customFormat="1" ht="15.75" customHeight="1">
      <c r="A29" s="938" t="s">
        <v>104</v>
      </c>
      <c r="B29" s="792" t="s">
        <v>408</v>
      </c>
      <c r="C29" s="794" t="s">
        <v>410</v>
      </c>
      <c r="D29" s="173" t="s">
        <v>181</v>
      </c>
      <c r="E29" s="440">
        <v>1</v>
      </c>
      <c r="F29" s="179" t="s">
        <v>181</v>
      </c>
      <c r="G29" s="441" t="s">
        <v>180</v>
      </c>
      <c r="H29" s="180">
        <v>19065</v>
      </c>
      <c r="I29" s="181">
        <f t="shared" ref="I29:I47" si="8">ROUND(H29*(1-$L$9),2)</f>
        <v>19065</v>
      </c>
      <c r="J29" s="182">
        <f t="shared" ref="J29:J47" si="9">ROUND(I29*1.2,2)</f>
        <v>22878</v>
      </c>
      <c r="K29" s="183">
        <f t="shared" ref="K29:K47" si="10">ROUND(E29*I29,2)</f>
        <v>19065</v>
      </c>
      <c r="L29" s="182">
        <f t="shared" ref="L29:L47" si="11">ROUND(K29*1.2,2)</f>
        <v>22878</v>
      </c>
      <c r="M29" s="425"/>
      <c r="N29" s="800"/>
    </row>
    <row r="30" spans="1:15" s="459" customFormat="1" ht="15.75" customHeight="1">
      <c r="A30" s="939"/>
      <c r="B30" s="442" t="s">
        <v>407</v>
      </c>
      <c r="C30" s="184" t="s">
        <v>222</v>
      </c>
      <c r="D30" s="184" t="s">
        <v>181</v>
      </c>
      <c r="E30" s="444">
        <v>1</v>
      </c>
      <c r="F30" s="190" t="s">
        <v>181</v>
      </c>
      <c r="G30" s="445" t="s">
        <v>180</v>
      </c>
      <c r="H30" s="191">
        <v>15887.5</v>
      </c>
      <c r="I30" s="192">
        <f t="shared" ref="I30" si="12">ROUND(H30*(1-$L$9),2)</f>
        <v>15887.5</v>
      </c>
      <c r="J30" s="193">
        <f t="shared" ref="J30" si="13">ROUND(I30*1.2,2)</f>
        <v>19065</v>
      </c>
      <c r="K30" s="194">
        <f t="shared" ref="K30" si="14">ROUND(E30*I30,2)</f>
        <v>15887.5</v>
      </c>
      <c r="L30" s="193">
        <f t="shared" ref="L30" si="15">ROUND(K30*1.2,2)</f>
        <v>19065</v>
      </c>
      <c r="M30" s="425"/>
      <c r="N30" s="800"/>
    </row>
    <row r="31" spans="1:15" s="425" customFormat="1" ht="15.75" customHeight="1">
      <c r="A31" s="933" t="s">
        <v>226</v>
      </c>
      <c r="B31" s="428" t="s">
        <v>238</v>
      </c>
      <c r="C31" s="429" t="s">
        <v>244</v>
      </c>
      <c r="D31" s="66" t="s">
        <v>183</v>
      </c>
      <c r="E31" s="430">
        <v>12</v>
      </c>
      <c r="F31" s="72" t="s">
        <v>181</v>
      </c>
      <c r="G31" s="431" t="s">
        <v>180</v>
      </c>
      <c r="H31" s="73">
        <v>545.5</v>
      </c>
      <c r="I31" s="74">
        <f t="shared" si="8"/>
        <v>545.5</v>
      </c>
      <c r="J31" s="75">
        <f t="shared" si="9"/>
        <v>654.6</v>
      </c>
      <c r="K31" s="76">
        <f t="shared" si="10"/>
        <v>6546</v>
      </c>
      <c r="L31" s="75">
        <f t="shared" si="11"/>
        <v>7855.2</v>
      </c>
      <c r="N31" s="800"/>
    </row>
    <row r="32" spans="1:15" s="425" customFormat="1" ht="15.75" customHeight="1">
      <c r="A32" s="933"/>
      <c r="B32" s="428" t="s">
        <v>239</v>
      </c>
      <c r="C32" s="429" t="s">
        <v>245</v>
      </c>
      <c r="D32" s="66" t="s">
        <v>183</v>
      </c>
      <c r="E32" s="430">
        <v>16</v>
      </c>
      <c r="F32" s="72" t="s">
        <v>181</v>
      </c>
      <c r="G32" s="433" t="s">
        <v>180</v>
      </c>
      <c r="H32" s="73">
        <v>409.8</v>
      </c>
      <c r="I32" s="74">
        <f t="shared" si="8"/>
        <v>409.8</v>
      </c>
      <c r="J32" s="75">
        <f t="shared" si="9"/>
        <v>491.76</v>
      </c>
      <c r="K32" s="76">
        <f t="shared" si="10"/>
        <v>6556.8</v>
      </c>
      <c r="L32" s="75">
        <f t="shared" si="11"/>
        <v>7868.16</v>
      </c>
      <c r="N32" s="800"/>
    </row>
    <row r="33" spans="1:14" s="425" customFormat="1" ht="15.75" customHeight="1">
      <c r="A33" s="933"/>
      <c r="B33" s="428" t="s">
        <v>240</v>
      </c>
      <c r="C33" s="429" t="s">
        <v>246</v>
      </c>
      <c r="D33" s="66" t="s">
        <v>183</v>
      </c>
      <c r="E33" s="430">
        <v>24</v>
      </c>
      <c r="F33" s="72" t="s">
        <v>181</v>
      </c>
      <c r="G33" s="433" t="s">
        <v>180</v>
      </c>
      <c r="H33" s="73">
        <v>276.60000000000002</v>
      </c>
      <c r="I33" s="74">
        <f t="shared" si="8"/>
        <v>276.60000000000002</v>
      </c>
      <c r="J33" s="75">
        <f t="shared" si="9"/>
        <v>331.92</v>
      </c>
      <c r="K33" s="76">
        <f t="shared" si="10"/>
        <v>6638.4</v>
      </c>
      <c r="L33" s="75">
        <f t="shared" si="11"/>
        <v>7966.08</v>
      </c>
      <c r="N33" s="800"/>
    </row>
    <row r="34" spans="1:14" s="425" customFormat="1" ht="15.75" customHeight="1">
      <c r="A34" s="933"/>
      <c r="B34" s="428" t="s">
        <v>241</v>
      </c>
      <c r="C34" s="429" t="s">
        <v>247</v>
      </c>
      <c r="D34" s="66" t="s">
        <v>183</v>
      </c>
      <c r="E34" s="430">
        <v>12</v>
      </c>
      <c r="F34" s="72" t="s">
        <v>181</v>
      </c>
      <c r="G34" s="433" t="s">
        <v>180</v>
      </c>
      <c r="H34" s="73">
        <v>644.80000000000007</v>
      </c>
      <c r="I34" s="74">
        <f t="shared" si="8"/>
        <v>644.79999999999995</v>
      </c>
      <c r="J34" s="75">
        <f t="shared" si="9"/>
        <v>773.76</v>
      </c>
      <c r="K34" s="76">
        <f t="shared" si="10"/>
        <v>7737.6</v>
      </c>
      <c r="L34" s="75">
        <f t="shared" si="11"/>
        <v>9285.1200000000008</v>
      </c>
      <c r="N34" s="800"/>
    </row>
    <row r="35" spans="1:14" s="425" customFormat="1" ht="15.75" customHeight="1">
      <c r="A35" s="933"/>
      <c r="B35" s="428" t="s">
        <v>242</v>
      </c>
      <c r="C35" s="429" t="s">
        <v>248</v>
      </c>
      <c r="D35" s="66" t="s">
        <v>183</v>
      </c>
      <c r="E35" s="430">
        <v>16</v>
      </c>
      <c r="F35" s="72" t="s">
        <v>181</v>
      </c>
      <c r="G35" s="433" t="s">
        <v>180</v>
      </c>
      <c r="H35" s="73">
        <v>525.70000000000005</v>
      </c>
      <c r="I35" s="74">
        <f t="shared" si="8"/>
        <v>525.70000000000005</v>
      </c>
      <c r="J35" s="75">
        <f t="shared" si="9"/>
        <v>630.84</v>
      </c>
      <c r="K35" s="76">
        <f t="shared" si="10"/>
        <v>8411.2000000000007</v>
      </c>
      <c r="L35" s="75">
        <f t="shared" si="11"/>
        <v>10093.44</v>
      </c>
      <c r="N35" s="800"/>
    </row>
    <row r="36" spans="1:14" s="425" customFormat="1" ht="15.75" customHeight="1">
      <c r="A36" s="935"/>
      <c r="B36" s="434" t="s">
        <v>243</v>
      </c>
      <c r="C36" s="435" t="s">
        <v>249</v>
      </c>
      <c r="D36" s="149" t="s">
        <v>183</v>
      </c>
      <c r="E36" s="436">
        <v>24</v>
      </c>
      <c r="F36" s="155" t="s">
        <v>181</v>
      </c>
      <c r="G36" s="437" t="s">
        <v>180</v>
      </c>
      <c r="H36" s="156">
        <v>335.40000000000003</v>
      </c>
      <c r="I36" s="157">
        <f t="shared" si="8"/>
        <v>335.4</v>
      </c>
      <c r="J36" s="158">
        <f t="shared" si="9"/>
        <v>402.48</v>
      </c>
      <c r="K36" s="159">
        <f t="shared" si="10"/>
        <v>8049.6</v>
      </c>
      <c r="L36" s="158">
        <f t="shared" si="11"/>
        <v>9659.52</v>
      </c>
      <c r="N36" s="800"/>
    </row>
    <row r="37" spans="1:14" s="425" customFormat="1" ht="15.75" customHeight="1">
      <c r="A37" s="933" t="s">
        <v>225</v>
      </c>
      <c r="B37" s="438" t="s">
        <v>227</v>
      </c>
      <c r="C37" s="439" t="s">
        <v>250</v>
      </c>
      <c r="D37" s="173" t="s">
        <v>183</v>
      </c>
      <c r="E37" s="440">
        <v>8</v>
      </c>
      <c r="F37" s="179" t="s">
        <v>181</v>
      </c>
      <c r="G37" s="441" t="s">
        <v>180</v>
      </c>
      <c r="H37" s="180">
        <v>248</v>
      </c>
      <c r="I37" s="181">
        <f t="shared" si="8"/>
        <v>248</v>
      </c>
      <c r="J37" s="182">
        <f t="shared" si="9"/>
        <v>297.60000000000002</v>
      </c>
      <c r="K37" s="183">
        <f t="shared" si="10"/>
        <v>1984</v>
      </c>
      <c r="L37" s="182">
        <f t="shared" si="11"/>
        <v>2380.8000000000002</v>
      </c>
      <c r="N37" s="800"/>
    </row>
    <row r="38" spans="1:14" s="425" customFormat="1" ht="15.75" customHeight="1">
      <c r="A38" s="933"/>
      <c r="B38" s="428" t="s">
        <v>228</v>
      </c>
      <c r="C38" s="429" t="s">
        <v>251</v>
      </c>
      <c r="D38" s="66" t="s">
        <v>183</v>
      </c>
      <c r="E38" s="430">
        <v>5</v>
      </c>
      <c r="F38" s="72" t="s">
        <v>181</v>
      </c>
      <c r="G38" s="433" t="s">
        <v>180</v>
      </c>
      <c r="H38" s="73">
        <v>387.90000000000003</v>
      </c>
      <c r="I38" s="74">
        <f t="shared" si="8"/>
        <v>387.9</v>
      </c>
      <c r="J38" s="75">
        <f t="shared" si="9"/>
        <v>465.48</v>
      </c>
      <c r="K38" s="76">
        <f t="shared" si="10"/>
        <v>1939.5</v>
      </c>
      <c r="L38" s="75">
        <f t="shared" si="11"/>
        <v>2327.4</v>
      </c>
      <c r="N38" s="800"/>
    </row>
    <row r="39" spans="1:14" s="425" customFormat="1" ht="15.75" customHeight="1">
      <c r="A39" s="933"/>
      <c r="B39" s="434" t="s">
        <v>229</v>
      </c>
      <c r="C39" s="435" t="s">
        <v>252</v>
      </c>
      <c r="D39" s="149" t="s">
        <v>183</v>
      </c>
      <c r="E39" s="436">
        <v>4</v>
      </c>
      <c r="F39" s="155" t="s">
        <v>181</v>
      </c>
      <c r="G39" s="433" t="s">
        <v>180</v>
      </c>
      <c r="H39" s="156">
        <v>519</v>
      </c>
      <c r="I39" s="74">
        <f t="shared" si="8"/>
        <v>519</v>
      </c>
      <c r="J39" s="75">
        <f t="shared" si="9"/>
        <v>622.79999999999995</v>
      </c>
      <c r="K39" s="76">
        <f t="shared" si="10"/>
        <v>2076</v>
      </c>
      <c r="L39" s="75">
        <f t="shared" si="11"/>
        <v>2491.1999999999998</v>
      </c>
      <c r="N39" s="800"/>
    </row>
    <row r="40" spans="1:14" s="425" customFormat="1" ht="15.75" customHeight="1">
      <c r="A40" s="933"/>
      <c r="B40" s="434" t="s">
        <v>230</v>
      </c>
      <c r="C40" s="435" t="s">
        <v>253</v>
      </c>
      <c r="D40" s="149" t="s">
        <v>183</v>
      </c>
      <c r="E40" s="436">
        <v>7</v>
      </c>
      <c r="F40" s="155" t="s">
        <v>181</v>
      </c>
      <c r="G40" s="433" t="s">
        <v>180</v>
      </c>
      <c r="H40" s="156">
        <v>325.5</v>
      </c>
      <c r="I40" s="74">
        <f t="shared" si="8"/>
        <v>325.5</v>
      </c>
      <c r="J40" s="75">
        <f t="shared" si="9"/>
        <v>390.6</v>
      </c>
      <c r="K40" s="76">
        <f t="shared" si="10"/>
        <v>2278.5</v>
      </c>
      <c r="L40" s="75">
        <f t="shared" si="11"/>
        <v>2734.2</v>
      </c>
      <c r="N40" s="800"/>
    </row>
    <row r="41" spans="1:14" s="425" customFormat="1" ht="15.75" customHeight="1">
      <c r="A41" s="933"/>
      <c r="B41" s="434" t="s">
        <v>231</v>
      </c>
      <c r="C41" s="435" t="s">
        <v>254</v>
      </c>
      <c r="D41" s="149" t="s">
        <v>183</v>
      </c>
      <c r="E41" s="436">
        <v>5</v>
      </c>
      <c r="F41" s="155" t="s">
        <v>181</v>
      </c>
      <c r="G41" s="433" t="s">
        <v>180</v>
      </c>
      <c r="H41" s="156">
        <v>503.40000000000003</v>
      </c>
      <c r="I41" s="74">
        <f t="shared" si="8"/>
        <v>503.4</v>
      </c>
      <c r="J41" s="75">
        <f t="shared" si="9"/>
        <v>604.08000000000004</v>
      </c>
      <c r="K41" s="76">
        <f t="shared" si="10"/>
        <v>2517</v>
      </c>
      <c r="L41" s="75">
        <f t="shared" si="11"/>
        <v>3020.4</v>
      </c>
      <c r="N41" s="800"/>
    </row>
    <row r="42" spans="1:14" s="425" customFormat="1" ht="15.75" customHeight="1">
      <c r="A42" s="933"/>
      <c r="B42" s="442" t="s">
        <v>232</v>
      </c>
      <c r="C42" s="443" t="s">
        <v>255</v>
      </c>
      <c r="D42" s="184" t="s">
        <v>183</v>
      </c>
      <c r="E42" s="444">
        <v>4</v>
      </c>
      <c r="F42" s="190" t="s">
        <v>181</v>
      </c>
      <c r="G42" s="445" t="s">
        <v>180</v>
      </c>
      <c r="H42" s="191">
        <v>659.40000000000009</v>
      </c>
      <c r="I42" s="192">
        <f t="shared" si="8"/>
        <v>659.4</v>
      </c>
      <c r="J42" s="193">
        <f t="shared" si="9"/>
        <v>791.28</v>
      </c>
      <c r="K42" s="194">
        <f t="shared" si="10"/>
        <v>2637.6</v>
      </c>
      <c r="L42" s="193">
        <f t="shared" si="11"/>
        <v>3165.12</v>
      </c>
      <c r="N42" s="800"/>
    </row>
    <row r="43" spans="1:14" s="425" customFormat="1" ht="15.75" customHeight="1">
      <c r="A43" s="936" t="s">
        <v>223</v>
      </c>
      <c r="B43" s="446" t="s">
        <v>233</v>
      </c>
      <c r="C43" s="161"/>
      <c r="D43" s="161" t="s">
        <v>183</v>
      </c>
      <c r="E43" s="447">
        <v>5</v>
      </c>
      <c r="F43" s="167" t="s">
        <v>181</v>
      </c>
      <c r="G43" s="448" t="s">
        <v>180</v>
      </c>
      <c r="H43" s="168">
        <v>351.70000000000005</v>
      </c>
      <c r="I43" s="169">
        <f t="shared" si="8"/>
        <v>351.7</v>
      </c>
      <c r="J43" s="170">
        <f t="shared" si="9"/>
        <v>422.04</v>
      </c>
      <c r="K43" s="171">
        <f t="shared" si="10"/>
        <v>1758.5</v>
      </c>
      <c r="L43" s="170">
        <f t="shared" si="11"/>
        <v>2110.1999999999998</v>
      </c>
      <c r="N43" s="800"/>
    </row>
    <row r="44" spans="1:14" s="425" customFormat="1" ht="15.75" customHeight="1">
      <c r="A44" s="937"/>
      <c r="B44" s="460" t="s">
        <v>234</v>
      </c>
      <c r="C44" s="461"/>
      <c r="D44" s="461" t="s">
        <v>183</v>
      </c>
      <c r="E44" s="492">
        <v>5</v>
      </c>
      <c r="F44" s="462" t="s">
        <v>181</v>
      </c>
      <c r="G44" s="433" t="s">
        <v>180</v>
      </c>
      <c r="H44" s="463">
        <v>435.20000000000005</v>
      </c>
      <c r="I44" s="74">
        <f t="shared" si="8"/>
        <v>435.2</v>
      </c>
      <c r="J44" s="75">
        <f t="shared" si="9"/>
        <v>522.24</v>
      </c>
      <c r="K44" s="76">
        <f t="shared" si="10"/>
        <v>2176</v>
      </c>
      <c r="L44" s="75">
        <f t="shared" si="11"/>
        <v>2611.1999999999998</v>
      </c>
      <c r="N44" s="800"/>
    </row>
    <row r="45" spans="1:14" s="425" customFormat="1" ht="15.75" customHeight="1">
      <c r="A45" s="935"/>
      <c r="B45" s="434" t="s">
        <v>235</v>
      </c>
      <c r="C45" s="790" t="s">
        <v>258</v>
      </c>
      <c r="D45" s="149" t="s">
        <v>183</v>
      </c>
      <c r="E45" s="436">
        <v>5</v>
      </c>
      <c r="F45" s="155" t="s">
        <v>181</v>
      </c>
      <c r="G45" s="437" t="s">
        <v>180</v>
      </c>
      <c r="H45" s="156">
        <v>665</v>
      </c>
      <c r="I45" s="157">
        <f t="shared" si="8"/>
        <v>665</v>
      </c>
      <c r="J45" s="158">
        <f t="shared" si="9"/>
        <v>798</v>
      </c>
      <c r="K45" s="159">
        <f t="shared" si="10"/>
        <v>3325</v>
      </c>
      <c r="L45" s="158">
        <f t="shared" si="11"/>
        <v>3990</v>
      </c>
      <c r="N45" s="800"/>
    </row>
    <row r="46" spans="1:14" s="425" customFormat="1" ht="15.75" customHeight="1">
      <c r="A46" s="933" t="s">
        <v>224</v>
      </c>
      <c r="B46" s="438" t="s">
        <v>236</v>
      </c>
      <c r="C46" s="173" t="s">
        <v>256</v>
      </c>
      <c r="D46" s="173" t="s">
        <v>183</v>
      </c>
      <c r="E46" s="440">
        <v>5</v>
      </c>
      <c r="F46" s="179" t="s">
        <v>181</v>
      </c>
      <c r="G46" s="441" t="s">
        <v>180</v>
      </c>
      <c r="H46" s="180">
        <v>619.30000000000007</v>
      </c>
      <c r="I46" s="181">
        <f t="shared" si="8"/>
        <v>619.29999999999995</v>
      </c>
      <c r="J46" s="182">
        <f t="shared" si="9"/>
        <v>743.16</v>
      </c>
      <c r="K46" s="183">
        <f t="shared" si="10"/>
        <v>3096.5</v>
      </c>
      <c r="L46" s="182">
        <f t="shared" si="11"/>
        <v>3715.8</v>
      </c>
      <c r="N46" s="800"/>
    </row>
    <row r="47" spans="1:14" s="425" customFormat="1" ht="15.75" customHeight="1">
      <c r="A47" s="933"/>
      <c r="B47" s="442" t="s">
        <v>237</v>
      </c>
      <c r="C47" s="184" t="s">
        <v>257</v>
      </c>
      <c r="D47" s="184" t="s">
        <v>183</v>
      </c>
      <c r="E47" s="444">
        <v>5</v>
      </c>
      <c r="F47" s="190" t="s">
        <v>181</v>
      </c>
      <c r="G47" s="445" t="s">
        <v>180</v>
      </c>
      <c r="H47" s="191">
        <v>816.40000000000009</v>
      </c>
      <c r="I47" s="192">
        <f t="shared" si="8"/>
        <v>816.4</v>
      </c>
      <c r="J47" s="193">
        <f t="shared" si="9"/>
        <v>979.68</v>
      </c>
      <c r="K47" s="194">
        <f t="shared" si="10"/>
        <v>4082</v>
      </c>
      <c r="L47" s="193">
        <f t="shared" si="11"/>
        <v>4898.3999999999996</v>
      </c>
      <c r="N47" s="800"/>
    </row>
    <row r="48" spans="1:14" s="427" customFormat="1" ht="23.25" customHeight="1">
      <c r="A48" s="924" t="s">
        <v>259</v>
      </c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6"/>
      <c r="M48" s="425"/>
      <c r="N48" s="800"/>
    </row>
    <row r="49" spans="1:14" s="425" customFormat="1" ht="15.75" customHeight="1">
      <c r="A49" s="933" t="s">
        <v>260</v>
      </c>
      <c r="B49" s="438" t="s">
        <v>345</v>
      </c>
      <c r="C49" s="439" t="s">
        <v>261</v>
      </c>
      <c r="D49" s="173" t="s">
        <v>182</v>
      </c>
      <c r="E49" s="440">
        <v>4000</v>
      </c>
      <c r="F49" s="179" t="s">
        <v>87</v>
      </c>
      <c r="G49" s="441" t="s">
        <v>180</v>
      </c>
      <c r="H49" s="180">
        <v>0.46</v>
      </c>
      <c r="I49" s="181">
        <f t="shared" ref="I49:I58" si="16">ROUND(H49*(1-$L$9),2)</f>
        <v>0.46</v>
      </c>
      <c r="J49" s="182">
        <f t="shared" ref="J49:J86" si="17">ROUND(I49*1.2,2)</f>
        <v>0.55000000000000004</v>
      </c>
      <c r="K49" s="183">
        <f t="shared" ref="K49:K58" si="18">ROUND(E49*I49,2)</f>
        <v>1840</v>
      </c>
      <c r="L49" s="182">
        <f t="shared" ref="L49:L86" si="19">ROUND(K49*1.2,2)</f>
        <v>2208</v>
      </c>
      <c r="N49" s="800"/>
    </row>
    <row r="50" spans="1:14" s="425" customFormat="1" ht="15.75" customHeight="1">
      <c r="A50" s="933"/>
      <c r="B50" s="428" t="s">
        <v>346</v>
      </c>
      <c r="C50" s="429" t="s">
        <v>262</v>
      </c>
      <c r="D50" s="66" t="s">
        <v>182</v>
      </c>
      <c r="E50" s="430">
        <v>2600</v>
      </c>
      <c r="F50" s="72" t="s">
        <v>87</v>
      </c>
      <c r="G50" s="433" t="s">
        <v>180</v>
      </c>
      <c r="H50" s="73">
        <v>0.48</v>
      </c>
      <c r="I50" s="74">
        <f t="shared" si="16"/>
        <v>0.48</v>
      </c>
      <c r="J50" s="75">
        <f t="shared" si="17"/>
        <v>0.57999999999999996</v>
      </c>
      <c r="K50" s="76">
        <f t="shared" si="18"/>
        <v>1248</v>
      </c>
      <c r="L50" s="75">
        <f t="shared" si="19"/>
        <v>1497.6</v>
      </c>
      <c r="N50" s="800"/>
    </row>
    <row r="51" spans="1:14" s="425" customFormat="1" ht="15.75" customHeight="1">
      <c r="A51" s="933"/>
      <c r="B51" s="434" t="s">
        <v>347</v>
      </c>
      <c r="C51" s="435" t="s">
        <v>263</v>
      </c>
      <c r="D51" s="149" t="s">
        <v>182</v>
      </c>
      <c r="E51" s="436">
        <v>2000</v>
      </c>
      <c r="F51" s="155" t="s">
        <v>87</v>
      </c>
      <c r="G51" s="433" t="s">
        <v>180</v>
      </c>
      <c r="H51" s="156">
        <v>0.52</v>
      </c>
      <c r="I51" s="74">
        <f t="shared" si="16"/>
        <v>0.52</v>
      </c>
      <c r="J51" s="75">
        <f t="shared" si="17"/>
        <v>0.62</v>
      </c>
      <c r="K51" s="76">
        <f t="shared" si="18"/>
        <v>1040</v>
      </c>
      <c r="L51" s="75">
        <f t="shared" si="19"/>
        <v>1248</v>
      </c>
      <c r="N51" s="800"/>
    </row>
    <row r="52" spans="1:14" s="425" customFormat="1" ht="15.75" customHeight="1">
      <c r="A52" s="933"/>
      <c r="B52" s="434" t="s">
        <v>348</v>
      </c>
      <c r="C52" s="435" t="s">
        <v>264</v>
      </c>
      <c r="D52" s="149" t="s">
        <v>182</v>
      </c>
      <c r="E52" s="436">
        <v>1200</v>
      </c>
      <c r="F52" s="155" t="s">
        <v>87</v>
      </c>
      <c r="G52" s="433" t="s">
        <v>180</v>
      </c>
      <c r="H52" s="156">
        <v>0.64</v>
      </c>
      <c r="I52" s="74">
        <f t="shared" si="16"/>
        <v>0.64</v>
      </c>
      <c r="J52" s="75">
        <f t="shared" si="17"/>
        <v>0.77</v>
      </c>
      <c r="K52" s="76">
        <f t="shared" si="18"/>
        <v>768</v>
      </c>
      <c r="L52" s="75">
        <f t="shared" si="19"/>
        <v>921.6</v>
      </c>
      <c r="N52" s="800"/>
    </row>
    <row r="53" spans="1:14" s="425" customFormat="1" ht="15.75" customHeight="1">
      <c r="A53" s="933"/>
      <c r="B53" s="434" t="s">
        <v>349</v>
      </c>
      <c r="C53" s="435" t="s">
        <v>265</v>
      </c>
      <c r="D53" s="149" t="s">
        <v>182</v>
      </c>
      <c r="E53" s="436">
        <v>1200</v>
      </c>
      <c r="F53" s="155" t="s">
        <v>87</v>
      </c>
      <c r="G53" s="433" t="s">
        <v>180</v>
      </c>
      <c r="H53" s="156">
        <v>0.76</v>
      </c>
      <c r="I53" s="74">
        <f t="shared" si="16"/>
        <v>0.76</v>
      </c>
      <c r="J53" s="75">
        <f t="shared" si="17"/>
        <v>0.91</v>
      </c>
      <c r="K53" s="76">
        <f t="shared" si="18"/>
        <v>912</v>
      </c>
      <c r="L53" s="75">
        <f t="shared" si="19"/>
        <v>1094.4000000000001</v>
      </c>
      <c r="N53" s="800"/>
    </row>
    <row r="54" spans="1:14" s="425" customFormat="1" ht="15.75" customHeight="1">
      <c r="A54" s="933"/>
      <c r="B54" s="434" t="s">
        <v>350</v>
      </c>
      <c r="C54" s="435" t="s">
        <v>266</v>
      </c>
      <c r="D54" s="149" t="s">
        <v>182</v>
      </c>
      <c r="E54" s="436">
        <v>1300</v>
      </c>
      <c r="F54" s="155" t="s">
        <v>87</v>
      </c>
      <c r="G54" s="433" t="s">
        <v>180</v>
      </c>
      <c r="H54" s="156">
        <v>0.92</v>
      </c>
      <c r="I54" s="74">
        <f t="shared" si="16"/>
        <v>0.92</v>
      </c>
      <c r="J54" s="75">
        <f t="shared" si="17"/>
        <v>1.1000000000000001</v>
      </c>
      <c r="K54" s="76">
        <f t="shared" si="18"/>
        <v>1196</v>
      </c>
      <c r="L54" s="75">
        <f t="shared" si="19"/>
        <v>1435.2</v>
      </c>
      <c r="N54" s="800"/>
    </row>
    <row r="55" spans="1:14" s="425" customFormat="1" ht="15.75" customHeight="1">
      <c r="A55" s="933"/>
      <c r="B55" s="434" t="s">
        <v>351</v>
      </c>
      <c r="C55" s="435" t="s">
        <v>304</v>
      </c>
      <c r="D55" s="149" t="s">
        <v>182</v>
      </c>
      <c r="E55" s="436">
        <v>1200</v>
      </c>
      <c r="F55" s="155" t="s">
        <v>87</v>
      </c>
      <c r="G55" s="433" t="s">
        <v>180</v>
      </c>
      <c r="H55" s="156">
        <v>1.1200000000000001</v>
      </c>
      <c r="I55" s="74">
        <f t="shared" si="16"/>
        <v>1.1200000000000001</v>
      </c>
      <c r="J55" s="75">
        <f t="shared" si="17"/>
        <v>1.34</v>
      </c>
      <c r="K55" s="76">
        <f t="shared" si="18"/>
        <v>1344</v>
      </c>
      <c r="L55" s="75">
        <f t="shared" si="19"/>
        <v>1612.8</v>
      </c>
      <c r="N55" s="800"/>
    </row>
    <row r="56" spans="1:14" s="425" customFormat="1" ht="15.75" customHeight="1">
      <c r="A56" s="933"/>
      <c r="B56" s="434" t="s">
        <v>352</v>
      </c>
      <c r="C56" s="435" t="s">
        <v>305</v>
      </c>
      <c r="D56" s="149" t="s">
        <v>182</v>
      </c>
      <c r="E56" s="436">
        <v>1100</v>
      </c>
      <c r="F56" s="155" t="s">
        <v>87</v>
      </c>
      <c r="G56" s="433" t="s">
        <v>180</v>
      </c>
      <c r="H56" s="156">
        <v>1.34</v>
      </c>
      <c r="I56" s="74">
        <f t="shared" si="16"/>
        <v>1.34</v>
      </c>
      <c r="J56" s="75">
        <f t="shared" si="17"/>
        <v>1.61</v>
      </c>
      <c r="K56" s="76">
        <f t="shared" si="18"/>
        <v>1474</v>
      </c>
      <c r="L56" s="75">
        <f t="shared" si="19"/>
        <v>1768.8</v>
      </c>
      <c r="N56" s="800"/>
    </row>
    <row r="57" spans="1:14" s="425" customFormat="1" ht="15.75" customHeight="1">
      <c r="A57" s="933"/>
      <c r="B57" s="434" t="s">
        <v>353</v>
      </c>
      <c r="C57" s="435" t="s">
        <v>306</v>
      </c>
      <c r="D57" s="149" t="s">
        <v>182</v>
      </c>
      <c r="E57" s="436">
        <v>950</v>
      </c>
      <c r="F57" s="155" t="s">
        <v>87</v>
      </c>
      <c r="G57" s="433" t="s">
        <v>180</v>
      </c>
      <c r="H57" s="156">
        <v>1.48</v>
      </c>
      <c r="I57" s="74">
        <f t="shared" si="16"/>
        <v>1.48</v>
      </c>
      <c r="J57" s="75">
        <f t="shared" si="17"/>
        <v>1.78</v>
      </c>
      <c r="K57" s="76">
        <f t="shared" si="18"/>
        <v>1406</v>
      </c>
      <c r="L57" s="75">
        <f t="shared" si="19"/>
        <v>1687.2</v>
      </c>
      <c r="N57" s="800"/>
    </row>
    <row r="58" spans="1:14" s="425" customFormat="1" ht="15.75" customHeight="1">
      <c r="A58" s="933"/>
      <c r="B58" s="442" t="s">
        <v>354</v>
      </c>
      <c r="C58" s="443" t="s">
        <v>307</v>
      </c>
      <c r="D58" s="184" t="s">
        <v>182</v>
      </c>
      <c r="E58" s="444">
        <v>800</v>
      </c>
      <c r="F58" s="190" t="s">
        <v>87</v>
      </c>
      <c r="G58" s="445" t="s">
        <v>180</v>
      </c>
      <c r="H58" s="191">
        <v>2.16</v>
      </c>
      <c r="I58" s="192">
        <f t="shared" si="16"/>
        <v>2.16</v>
      </c>
      <c r="J58" s="193">
        <f t="shared" si="17"/>
        <v>2.59</v>
      </c>
      <c r="K58" s="194">
        <f t="shared" si="18"/>
        <v>1728</v>
      </c>
      <c r="L58" s="193">
        <f t="shared" si="19"/>
        <v>2073.6</v>
      </c>
      <c r="N58" s="800"/>
    </row>
    <row r="59" spans="1:14" s="425" customFormat="1" ht="15.75" customHeight="1">
      <c r="A59" s="933" t="s">
        <v>267</v>
      </c>
      <c r="B59" s="438" t="s">
        <v>355</v>
      </c>
      <c r="C59" s="439" t="s">
        <v>270</v>
      </c>
      <c r="D59" s="173" t="s">
        <v>182</v>
      </c>
      <c r="E59" s="440">
        <v>3500</v>
      </c>
      <c r="F59" s="179" t="s">
        <v>87</v>
      </c>
      <c r="G59" s="441" t="s">
        <v>180</v>
      </c>
      <c r="H59" s="180">
        <v>0.54</v>
      </c>
      <c r="I59" s="181">
        <f t="shared" ref="I59:I67" si="20">ROUND(H59*(1-$L$9),2)</f>
        <v>0.54</v>
      </c>
      <c r="J59" s="182">
        <f t="shared" si="17"/>
        <v>0.65</v>
      </c>
      <c r="K59" s="183">
        <f t="shared" ref="K59:K67" si="21">ROUND(E59*I59,2)</f>
        <v>1890</v>
      </c>
      <c r="L59" s="182">
        <f t="shared" si="19"/>
        <v>2268</v>
      </c>
      <c r="N59" s="800"/>
    </row>
    <row r="60" spans="1:14" s="425" customFormat="1" ht="15.75" customHeight="1">
      <c r="A60" s="933"/>
      <c r="B60" s="428" t="s">
        <v>356</v>
      </c>
      <c r="C60" s="429" t="s">
        <v>308</v>
      </c>
      <c r="D60" s="66" t="s">
        <v>182</v>
      </c>
      <c r="E60" s="430">
        <v>1800</v>
      </c>
      <c r="F60" s="72" t="s">
        <v>87</v>
      </c>
      <c r="G60" s="433" t="s">
        <v>180</v>
      </c>
      <c r="H60" s="73">
        <v>0.6</v>
      </c>
      <c r="I60" s="74">
        <f t="shared" si="20"/>
        <v>0.6</v>
      </c>
      <c r="J60" s="75">
        <f t="shared" si="17"/>
        <v>0.72</v>
      </c>
      <c r="K60" s="76">
        <f t="shared" si="21"/>
        <v>1080</v>
      </c>
      <c r="L60" s="75">
        <f t="shared" si="19"/>
        <v>1296</v>
      </c>
      <c r="N60" s="800"/>
    </row>
    <row r="61" spans="1:14" s="425" customFormat="1" ht="15.75" customHeight="1">
      <c r="A61" s="933"/>
      <c r="B61" s="434" t="s">
        <v>357</v>
      </c>
      <c r="C61" s="435" t="s">
        <v>309</v>
      </c>
      <c r="D61" s="149" t="s">
        <v>182</v>
      </c>
      <c r="E61" s="436">
        <v>1200</v>
      </c>
      <c r="F61" s="155" t="s">
        <v>87</v>
      </c>
      <c r="G61" s="433" t="s">
        <v>180</v>
      </c>
      <c r="H61" s="156">
        <v>0.64</v>
      </c>
      <c r="I61" s="74">
        <f t="shared" si="20"/>
        <v>0.64</v>
      </c>
      <c r="J61" s="75">
        <f t="shared" si="17"/>
        <v>0.77</v>
      </c>
      <c r="K61" s="76">
        <f t="shared" si="21"/>
        <v>768</v>
      </c>
      <c r="L61" s="75">
        <f t="shared" si="19"/>
        <v>921.6</v>
      </c>
      <c r="N61" s="800"/>
    </row>
    <row r="62" spans="1:14" s="425" customFormat="1" ht="15.75" customHeight="1">
      <c r="A62" s="933"/>
      <c r="B62" s="434" t="s">
        <v>358</v>
      </c>
      <c r="C62" s="791" t="s">
        <v>310</v>
      </c>
      <c r="D62" s="149" t="s">
        <v>182</v>
      </c>
      <c r="E62" s="436">
        <v>1200</v>
      </c>
      <c r="F62" s="155" t="s">
        <v>87</v>
      </c>
      <c r="G62" s="433" t="s">
        <v>180</v>
      </c>
      <c r="H62" s="156">
        <v>0.82000000000000006</v>
      </c>
      <c r="I62" s="74">
        <f t="shared" si="20"/>
        <v>0.82</v>
      </c>
      <c r="J62" s="75">
        <f t="shared" si="17"/>
        <v>0.98</v>
      </c>
      <c r="K62" s="76">
        <f t="shared" si="21"/>
        <v>984</v>
      </c>
      <c r="L62" s="75">
        <f t="shared" si="19"/>
        <v>1180.8</v>
      </c>
      <c r="N62" s="800"/>
    </row>
    <row r="63" spans="1:14" s="425" customFormat="1" ht="15.75" customHeight="1">
      <c r="A63" s="933"/>
      <c r="B63" s="434" t="s">
        <v>359</v>
      </c>
      <c r="C63" s="435" t="s">
        <v>311</v>
      </c>
      <c r="D63" s="149" t="s">
        <v>182</v>
      </c>
      <c r="E63" s="436">
        <v>1000</v>
      </c>
      <c r="F63" s="155" t="s">
        <v>87</v>
      </c>
      <c r="G63" s="433" t="s">
        <v>180</v>
      </c>
      <c r="H63" s="156">
        <v>0.96</v>
      </c>
      <c r="I63" s="74">
        <f t="shared" si="20"/>
        <v>0.96</v>
      </c>
      <c r="J63" s="75">
        <f t="shared" si="17"/>
        <v>1.1499999999999999</v>
      </c>
      <c r="K63" s="76">
        <f t="shared" si="21"/>
        <v>960</v>
      </c>
      <c r="L63" s="75">
        <f t="shared" si="19"/>
        <v>1152</v>
      </c>
      <c r="N63" s="800"/>
    </row>
    <row r="64" spans="1:14" s="425" customFormat="1" ht="15.75" customHeight="1">
      <c r="A64" s="933"/>
      <c r="B64" s="434" t="s">
        <v>360</v>
      </c>
      <c r="C64" s="435" t="s">
        <v>312</v>
      </c>
      <c r="D64" s="149" t="s">
        <v>182</v>
      </c>
      <c r="E64" s="436">
        <v>1200</v>
      </c>
      <c r="F64" s="155" t="s">
        <v>87</v>
      </c>
      <c r="G64" s="433" t="s">
        <v>180</v>
      </c>
      <c r="H64" s="156">
        <v>1.1200000000000001</v>
      </c>
      <c r="I64" s="74">
        <f t="shared" si="20"/>
        <v>1.1200000000000001</v>
      </c>
      <c r="J64" s="75">
        <f t="shared" si="17"/>
        <v>1.34</v>
      </c>
      <c r="K64" s="76">
        <f t="shared" si="21"/>
        <v>1344</v>
      </c>
      <c r="L64" s="75">
        <f t="shared" si="19"/>
        <v>1612.8</v>
      </c>
      <c r="N64" s="800"/>
    </row>
    <row r="65" spans="1:14" s="425" customFormat="1" ht="15.75" customHeight="1">
      <c r="A65" s="933"/>
      <c r="B65" s="434" t="s">
        <v>361</v>
      </c>
      <c r="C65" s="435" t="s">
        <v>269</v>
      </c>
      <c r="D65" s="149" t="s">
        <v>182</v>
      </c>
      <c r="E65" s="436">
        <v>1000</v>
      </c>
      <c r="F65" s="155" t="s">
        <v>87</v>
      </c>
      <c r="G65" s="433" t="s">
        <v>180</v>
      </c>
      <c r="H65" s="156">
        <v>1.28</v>
      </c>
      <c r="I65" s="74">
        <f t="shared" si="20"/>
        <v>1.28</v>
      </c>
      <c r="J65" s="75">
        <f t="shared" si="17"/>
        <v>1.54</v>
      </c>
      <c r="K65" s="76">
        <f t="shared" si="21"/>
        <v>1280</v>
      </c>
      <c r="L65" s="75">
        <f t="shared" si="19"/>
        <v>1536</v>
      </c>
      <c r="N65" s="800"/>
    </row>
    <row r="66" spans="1:14" s="425" customFormat="1" ht="15.75" customHeight="1">
      <c r="A66" s="933"/>
      <c r="B66" s="434" t="s">
        <v>362</v>
      </c>
      <c r="C66" s="435" t="s">
        <v>268</v>
      </c>
      <c r="D66" s="149" t="s">
        <v>182</v>
      </c>
      <c r="E66" s="436">
        <v>1000</v>
      </c>
      <c r="F66" s="155" t="s">
        <v>87</v>
      </c>
      <c r="G66" s="433" t="s">
        <v>180</v>
      </c>
      <c r="H66" s="156">
        <v>1.42</v>
      </c>
      <c r="I66" s="74">
        <f t="shared" si="20"/>
        <v>1.42</v>
      </c>
      <c r="J66" s="75">
        <f t="shared" si="17"/>
        <v>1.7</v>
      </c>
      <c r="K66" s="76">
        <f t="shared" si="21"/>
        <v>1420</v>
      </c>
      <c r="L66" s="75">
        <f t="shared" si="19"/>
        <v>1704</v>
      </c>
      <c r="N66" s="800"/>
    </row>
    <row r="67" spans="1:14" s="425" customFormat="1" ht="15.75" customHeight="1">
      <c r="A67" s="933"/>
      <c r="B67" s="442" t="s">
        <v>363</v>
      </c>
      <c r="C67" s="443" t="s">
        <v>313</v>
      </c>
      <c r="D67" s="184" t="s">
        <v>182</v>
      </c>
      <c r="E67" s="444">
        <v>1000</v>
      </c>
      <c r="F67" s="190" t="s">
        <v>87</v>
      </c>
      <c r="G67" s="445" t="s">
        <v>180</v>
      </c>
      <c r="H67" s="191">
        <v>1.6</v>
      </c>
      <c r="I67" s="192">
        <f t="shared" si="20"/>
        <v>1.6</v>
      </c>
      <c r="J67" s="193">
        <f t="shared" si="17"/>
        <v>1.92</v>
      </c>
      <c r="K67" s="194">
        <f t="shared" si="21"/>
        <v>1600</v>
      </c>
      <c r="L67" s="193">
        <f t="shared" si="19"/>
        <v>1920</v>
      </c>
      <c r="N67" s="800"/>
    </row>
    <row r="68" spans="1:14" s="425" customFormat="1" ht="31.5" customHeight="1">
      <c r="A68" s="569" t="s">
        <v>271</v>
      </c>
      <c r="B68" s="438" t="s">
        <v>272</v>
      </c>
      <c r="C68" s="439" t="s">
        <v>273</v>
      </c>
      <c r="D68" s="173" t="s">
        <v>182</v>
      </c>
      <c r="E68" s="440">
        <v>650</v>
      </c>
      <c r="F68" s="179" t="s">
        <v>87</v>
      </c>
      <c r="G68" s="441" t="s">
        <v>180</v>
      </c>
      <c r="H68" s="180">
        <v>2.6</v>
      </c>
      <c r="I68" s="181">
        <f>ROUND(H68*(1-$L$9),2)</f>
        <v>2.6</v>
      </c>
      <c r="J68" s="182">
        <f t="shared" si="17"/>
        <v>3.12</v>
      </c>
      <c r="K68" s="183">
        <f>ROUND(E68*I68,2)</f>
        <v>1690</v>
      </c>
      <c r="L68" s="182">
        <f t="shared" si="19"/>
        <v>2028</v>
      </c>
      <c r="N68" s="800"/>
    </row>
    <row r="69" spans="1:14" s="425" customFormat="1" ht="15.75" customHeight="1">
      <c r="A69" s="933" t="s">
        <v>302</v>
      </c>
      <c r="B69" s="438" t="s">
        <v>274</v>
      </c>
      <c r="C69" s="439" t="s">
        <v>314</v>
      </c>
      <c r="D69" s="173" t="s">
        <v>182</v>
      </c>
      <c r="E69" s="440">
        <v>1000</v>
      </c>
      <c r="F69" s="179" t="s">
        <v>87</v>
      </c>
      <c r="G69" s="441" t="s">
        <v>180</v>
      </c>
      <c r="H69" s="180">
        <v>3.44</v>
      </c>
      <c r="I69" s="181">
        <f t="shared" ref="I69:I77" si="22">ROUND(H69*(1-$L$9),2)</f>
        <v>3.44</v>
      </c>
      <c r="J69" s="182">
        <f t="shared" si="17"/>
        <v>4.13</v>
      </c>
      <c r="K69" s="183">
        <f t="shared" ref="K69:K77" si="23">ROUND(E69*I69,2)</f>
        <v>3440</v>
      </c>
      <c r="L69" s="182">
        <f t="shared" si="19"/>
        <v>4128</v>
      </c>
      <c r="N69" s="800"/>
    </row>
    <row r="70" spans="1:14" s="425" customFormat="1" ht="15.75" customHeight="1">
      <c r="A70" s="933"/>
      <c r="B70" s="428" t="s">
        <v>275</v>
      </c>
      <c r="C70" s="429" t="s">
        <v>301</v>
      </c>
      <c r="D70" s="66" t="s">
        <v>182</v>
      </c>
      <c r="E70" s="430">
        <v>1000</v>
      </c>
      <c r="F70" s="72" t="s">
        <v>87</v>
      </c>
      <c r="G70" s="433" t="s">
        <v>180</v>
      </c>
      <c r="H70" s="73">
        <v>3.52</v>
      </c>
      <c r="I70" s="74">
        <f t="shared" si="22"/>
        <v>3.52</v>
      </c>
      <c r="J70" s="75">
        <f t="shared" si="17"/>
        <v>4.22</v>
      </c>
      <c r="K70" s="76">
        <f t="shared" si="23"/>
        <v>3520</v>
      </c>
      <c r="L70" s="75">
        <f t="shared" si="19"/>
        <v>4224</v>
      </c>
      <c r="N70" s="800"/>
    </row>
    <row r="71" spans="1:14" s="425" customFormat="1" ht="15.75" customHeight="1">
      <c r="A71" s="933"/>
      <c r="B71" s="434" t="s">
        <v>276</v>
      </c>
      <c r="C71" s="435" t="s">
        <v>315</v>
      </c>
      <c r="D71" s="149" t="s">
        <v>182</v>
      </c>
      <c r="E71" s="436">
        <v>900</v>
      </c>
      <c r="F71" s="155" t="s">
        <v>87</v>
      </c>
      <c r="G71" s="433" t="s">
        <v>180</v>
      </c>
      <c r="H71" s="156">
        <v>3.7800000000000002</v>
      </c>
      <c r="I71" s="74">
        <f t="shared" si="22"/>
        <v>3.78</v>
      </c>
      <c r="J71" s="75">
        <f t="shared" si="17"/>
        <v>4.54</v>
      </c>
      <c r="K71" s="76">
        <f t="shared" si="23"/>
        <v>3402</v>
      </c>
      <c r="L71" s="75">
        <f t="shared" si="19"/>
        <v>4082.4</v>
      </c>
      <c r="N71" s="800"/>
    </row>
    <row r="72" spans="1:14" s="425" customFormat="1" ht="15.75" customHeight="1">
      <c r="A72" s="933"/>
      <c r="B72" s="434" t="s">
        <v>277</v>
      </c>
      <c r="C72" s="435" t="s">
        <v>316</v>
      </c>
      <c r="D72" s="149" t="s">
        <v>182</v>
      </c>
      <c r="E72" s="436">
        <v>750</v>
      </c>
      <c r="F72" s="155" t="s">
        <v>87</v>
      </c>
      <c r="G72" s="433" t="s">
        <v>180</v>
      </c>
      <c r="H72" s="156">
        <v>4.0600000000000005</v>
      </c>
      <c r="I72" s="74">
        <f t="shared" si="22"/>
        <v>4.0599999999999996</v>
      </c>
      <c r="J72" s="75">
        <f t="shared" si="17"/>
        <v>4.87</v>
      </c>
      <c r="K72" s="76">
        <f t="shared" si="23"/>
        <v>3045</v>
      </c>
      <c r="L72" s="75">
        <f t="shared" si="19"/>
        <v>3654</v>
      </c>
      <c r="N72" s="800"/>
    </row>
    <row r="73" spans="1:14" s="425" customFormat="1" ht="15.75" customHeight="1">
      <c r="A73" s="933"/>
      <c r="B73" s="434" t="s">
        <v>278</v>
      </c>
      <c r="C73" s="435" t="s">
        <v>317</v>
      </c>
      <c r="D73" s="149" t="s">
        <v>182</v>
      </c>
      <c r="E73" s="436">
        <v>600</v>
      </c>
      <c r="F73" s="155" t="s">
        <v>87</v>
      </c>
      <c r="G73" s="433" t="s">
        <v>180</v>
      </c>
      <c r="H73" s="156">
        <v>4.5200000000000005</v>
      </c>
      <c r="I73" s="74">
        <f t="shared" si="22"/>
        <v>4.5199999999999996</v>
      </c>
      <c r="J73" s="75">
        <f t="shared" si="17"/>
        <v>5.42</v>
      </c>
      <c r="K73" s="76">
        <f t="shared" si="23"/>
        <v>2712</v>
      </c>
      <c r="L73" s="75">
        <f t="shared" si="19"/>
        <v>3254.4</v>
      </c>
      <c r="N73" s="800"/>
    </row>
    <row r="74" spans="1:14" s="425" customFormat="1" ht="15.75" customHeight="1">
      <c r="A74" s="933"/>
      <c r="B74" s="434" t="s">
        <v>279</v>
      </c>
      <c r="C74" s="435"/>
      <c r="D74" s="149" t="s">
        <v>182</v>
      </c>
      <c r="E74" s="436">
        <v>500</v>
      </c>
      <c r="F74" s="155" t="s">
        <v>87</v>
      </c>
      <c r="G74" s="433" t="s">
        <v>180</v>
      </c>
      <c r="H74" s="156">
        <v>5.26</v>
      </c>
      <c r="I74" s="74">
        <f t="shared" si="22"/>
        <v>5.26</v>
      </c>
      <c r="J74" s="75">
        <f t="shared" si="17"/>
        <v>6.31</v>
      </c>
      <c r="K74" s="76">
        <f t="shared" si="23"/>
        <v>2630</v>
      </c>
      <c r="L74" s="75">
        <f t="shared" si="19"/>
        <v>3156</v>
      </c>
      <c r="N74" s="800"/>
    </row>
    <row r="75" spans="1:14" s="425" customFormat="1" ht="15.75" customHeight="1">
      <c r="A75" s="933"/>
      <c r="B75" s="434" t="s">
        <v>280</v>
      </c>
      <c r="C75" s="435" t="s">
        <v>318</v>
      </c>
      <c r="D75" s="149" t="s">
        <v>182</v>
      </c>
      <c r="E75" s="436">
        <v>500</v>
      </c>
      <c r="F75" s="155" t="s">
        <v>87</v>
      </c>
      <c r="G75" s="433" t="s">
        <v>180</v>
      </c>
      <c r="H75" s="156">
        <v>5.82</v>
      </c>
      <c r="I75" s="74">
        <f t="shared" si="22"/>
        <v>5.82</v>
      </c>
      <c r="J75" s="75">
        <f t="shared" si="17"/>
        <v>6.98</v>
      </c>
      <c r="K75" s="76">
        <f t="shared" si="23"/>
        <v>2910</v>
      </c>
      <c r="L75" s="75">
        <f t="shared" si="19"/>
        <v>3492</v>
      </c>
      <c r="N75" s="800"/>
    </row>
    <row r="76" spans="1:14" s="425" customFormat="1" ht="15.75" customHeight="1">
      <c r="A76" s="933"/>
      <c r="B76" s="434" t="s">
        <v>281</v>
      </c>
      <c r="C76" s="435"/>
      <c r="D76" s="149" t="s">
        <v>182</v>
      </c>
      <c r="E76" s="436">
        <v>400</v>
      </c>
      <c r="F76" s="155" t="s">
        <v>87</v>
      </c>
      <c r="G76" s="433" t="s">
        <v>180</v>
      </c>
      <c r="H76" s="156">
        <v>6.38</v>
      </c>
      <c r="I76" s="74">
        <f t="shared" si="22"/>
        <v>6.38</v>
      </c>
      <c r="J76" s="75">
        <f t="shared" si="17"/>
        <v>7.66</v>
      </c>
      <c r="K76" s="76">
        <f t="shared" si="23"/>
        <v>2552</v>
      </c>
      <c r="L76" s="75">
        <f t="shared" si="19"/>
        <v>3062.4</v>
      </c>
      <c r="N76" s="800"/>
    </row>
    <row r="77" spans="1:14" s="425" customFormat="1" ht="15.75" customHeight="1">
      <c r="A77" s="933"/>
      <c r="B77" s="442" t="s">
        <v>282</v>
      </c>
      <c r="C77" s="443"/>
      <c r="D77" s="184" t="s">
        <v>182</v>
      </c>
      <c r="E77" s="444">
        <v>400</v>
      </c>
      <c r="F77" s="190" t="s">
        <v>87</v>
      </c>
      <c r="G77" s="445" t="s">
        <v>180</v>
      </c>
      <c r="H77" s="191">
        <v>6.78</v>
      </c>
      <c r="I77" s="192">
        <f t="shared" si="22"/>
        <v>6.78</v>
      </c>
      <c r="J77" s="193">
        <f t="shared" si="17"/>
        <v>8.14</v>
      </c>
      <c r="K77" s="194">
        <f t="shared" si="23"/>
        <v>2712</v>
      </c>
      <c r="L77" s="193">
        <f t="shared" si="19"/>
        <v>3254.4</v>
      </c>
      <c r="N77" s="800"/>
    </row>
    <row r="78" spans="1:14" s="425" customFormat="1" ht="15.75" customHeight="1">
      <c r="A78" s="933" t="s">
        <v>303</v>
      </c>
      <c r="B78" s="438" t="s">
        <v>283</v>
      </c>
      <c r="C78" s="439" t="s">
        <v>292</v>
      </c>
      <c r="D78" s="173" t="s">
        <v>182</v>
      </c>
      <c r="E78" s="440">
        <v>1000</v>
      </c>
      <c r="F78" s="179" t="s">
        <v>87</v>
      </c>
      <c r="G78" s="441" t="s">
        <v>180</v>
      </c>
      <c r="H78" s="180">
        <v>4.6000000000000005</v>
      </c>
      <c r="I78" s="181">
        <f t="shared" ref="I78:I86" si="24">ROUND(H78*(1-$L$9),2)</f>
        <v>4.5999999999999996</v>
      </c>
      <c r="J78" s="182">
        <f t="shared" si="17"/>
        <v>5.52</v>
      </c>
      <c r="K78" s="183">
        <f t="shared" ref="K78:K86" si="25">ROUND(E78*I78,2)</f>
        <v>4600</v>
      </c>
      <c r="L78" s="182">
        <f t="shared" si="19"/>
        <v>5520</v>
      </c>
      <c r="N78" s="800"/>
    </row>
    <row r="79" spans="1:14" s="425" customFormat="1" ht="15.75" customHeight="1">
      <c r="A79" s="933"/>
      <c r="B79" s="428" t="s">
        <v>284</v>
      </c>
      <c r="C79" s="429" t="s">
        <v>293</v>
      </c>
      <c r="D79" s="66" t="s">
        <v>182</v>
      </c>
      <c r="E79" s="430">
        <v>1000</v>
      </c>
      <c r="F79" s="72" t="s">
        <v>87</v>
      </c>
      <c r="G79" s="433" t="s">
        <v>180</v>
      </c>
      <c r="H79" s="73">
        <v>4.82</v>
      </c>
      <c r="I79" s="74">
        <f t="shared" si="24"/>
        <v>4.82</v>
      </c>
      <c r="J79" s="75">
        <f t="shared" si="17"/>
        <v>5.78</v>
      </c>
      <c r="K79" s="76">
        <f t="shared" si="25"/>
        <v>4820</v>
      </c>
      <c r="L79" s="75">
        <f t="shared" si="19"/>
        <v>5784</v>
      </c>
      <c r="N79" s="800"/>
    </row>
    <row r="80" spans="1:14" s="425" customFormat="1" ht="15.75" customHeight="1">
      <c r="A80" s="933"/>
      <c r="B80" s="434" t="s">
        <v>285</v>
      </c>
      <c r="C80" s="435" t="s">
        <v>294</v>
      </c>
      <c r="D80" s="149" t="s">
        <v>182</v>
      </c>
      <c r="E80" s="436">
        <v>900</v>
      </c>
      <c r="F80" s="155" t="s">
        <v>87</v>
      </c>
      <c r="G80" s="433" t="s">
        <v>180</v>
      </c>
      <c r="H80" s="156">
        <v>5.04</v>
      </c>
      <c r="I80" s="74">
        <f t="shared" si="24"/>
        <v>5.04</v>
      </c>
      <c r="J80" s="75">
        <f t="shared" si="17"/>
        <v>6.05</v>
      </c>
      <c r="K80" s="76">
        <f t="shared" si="25"/>
        <v>4536</v>
      </c>
      <c r="L80" s="75">
        <f t="shared" si="19"/>
        <v>5443.2</v>
      </c>
      <c r="N80" s="800"/>
    </row>
    <row r="81" spans="1:14" s="425" customFormat="1" ht="15.75" customHeight="1">
      <c r="A81" s="933"/>
      <c r="B81" s="434" t="s">
        <v>286</v>
      </c>
      <c r="C81" s="435" t="s">
        <v>295</v>
      </c>
      <c r="D81" s="149" t="s">
        <v>182</v>
      </c>
      <c r="E81" s="436">
        <v>750</v>
      </c>
      <c r="F81" s="155" t="s">
        <v>87</v>
      </c>
      <c r="G81" s="433" t="s">
        <v>180</v>
      </c>
      <c r="H81" s="156">
        <v>5.28</v>
      </c>
      <c r="I81" s="74">
        <f t="shared" si="24"/>
        <v>5.28</v>
      </c>
      <c r="J81" s="75">
        <f t="shared" si="17"/>
        <v>6.34</v>
      </c>
      <c r="K81" s="76">
        <f t="shared" si="25"/>
        <v>3960</v>
      </c>
      <c r="L81" s="75">
        <f t="shared" si="19"/>
        <v>4752</v>
      </c>
      <c r="N81" s="800"/>
    </row>
    <row r="82" spans="1:14" s="425" customFormat="1" ht="15.75" customHeight="1">
      <c r="A82" s="933"/>
      <c r="B82" s="434" t="s">
        <v>287</v>
      </c>
      <c r="C82" s="435" t="s">
        <v>296</v>
      </c>
      <c r="D82" s="149" t="s">
        <v>182</v>
      </c>
      <c r="E82" s="436">
        <v>600</v>
      </c>
      <c r="F82" s="155" t="s">
        <v>87</v>
      </c>
      <c r="G82" s="433" t="s">
        <v>180</v>
      </c>
      <c r="H82" s="156">
        <v>5.68</v>
      </c>
      <c r="I82" s="74">
        <f t="shared" si="24"/>
        <v>5.68</v>
      </c>
      <c r="J82" s="75">
        <f t="shared" si="17"/>
        <v>6.82</v>
      </c>
      <c r="K82" s="76">
        <f t="shared" si="25"/>
        <v>3408</v>
      </c>
      <c r="L82" s="75">
        <f t="shared" si="19"/>
        <v>4089.6</v>
      </c>
      <c r="N82" s="800"/>
    </row>
    <row r="83" spans="1:14" s="425" customFormat="1" ht="15.75" customHeight="1">
      <c r="A83" s="933"/>
      <c r="B83" s="434" t="s">
        <v>288</v>
      </c>
      <c r="C83" s="435" t="s">
        <v>297</v>
      </c>
      <c r="D83" s="149" t="s">
        <v>182</v>
      </c>
      <c r="E83" s="436">
        <v>500</v>
      </c>
      <c r="F83" s="155" t="s">
        <v>87</v>
      </c>
      <c r="G83" s="433" t="s">
        <v>180</v>
      </c>
      <c r="H83" s="156">
        <v>5.92</v>
      </c>
      <c r="I83" s="74">
        <f t="shared" si="24"/>
        <v>5.92</v>
      </c>
      <c r="J83" s="75">
        <f t="shared" si="17"/>
        <v>7.1</v>
      </c>
      <c r="K83" s="76">
        <f t="shared" si="25"/>
        <v>2960</v>
      </c>
      <c r="L83" s="75">
        <f t="shared" si="19"/>
        <v>3552</v>
      </c>
      <c r="N83" s="800"/>
    </row>
    <row r="84" spans="1:14" s="425" customFormat="1" ht="15.75" customHeight="1">
      <c r="A84" s="933"/>
      <c r="B84" s="434" t="s">
        <v>289</v>
      </c>
      <c r="C84" s="435" t="s">
        <v>298</v>
      </c>
      <c r="D84" s="149" t="s">
        <v>182</v>
      </c>
      <c r="E84" s="436">
        <v>500</v>
      </c>
      <c r="F84" s="155" t="s">
        <v>87</v>
      </c>
      <c r="G84" s="433" t="s">
        <v>180</v>
      </c>
      <c r="H84" s="156">
        <v>6.38</v>
      </c>
      <c r="I84" s="74">
        <f t="shared" si="24"/>
        <v>6.38</v>
      </c>
      <c r="J84" s="75">
        <f t="shared" si="17"/>
        <v>7.66</v>
      </c>
      <c r="K84" s="76">
        <f t="shared" si="25"/>
        <v>3190</v>
      </c>
      <c r="L84" s="75">
        <f t="shared" si="19"/>
        <v>3828</v>
      </c>
      <c r="N84" s="800"/>
    </row>
    <row r="85" spans="1:14" s="425" customFormat="1" ht="15.75" customHeight="1">
      <c r="A85" s="933"/>
      <c r="B85" s="434" t="s">
        <v>290</v>
      </c>
      <c r="C85" s="435" t="s">
        <v>299</v>
      </c>
      <c r="D85" s="149" t="s">
        <v>182</v>
      </c>
      <c r="E85" s="436">
        <v>400</v>
      </c>
      <c r="F85" s="155" t="s">
        <v>87</v>
      </c>
      <c r="G85" s="433" t="s">
        <v>180</v>
      </c>
      <c r="H85" s="156">
        <v>6.8</v>
      </c>
      <c r="I85" s="74">
        <f t="shared" si="24"/>
        <v>6.8</v>
      </c>
      <c r="J85" s="75">
        <f t="shared" si="17"/>
        <v>8.16</v>
      </c>
      <c r="K85" s="76">
        <f t="shared" si="25"/>
        <v>2720</v>
      </c>
      <c r="L85" s="75">
        <f t="shared" si="19"/>
        <v>3264</v>
      </c>
      <c r="N85" s="800"/>
    </row>
    <row r="86" spans="1:14" s="425" customFormat="1" ht="15.75" customHeight="1">
      <c r="A86" s="933"/>
      <c r="B86" s="442" t="s">
        <v>291</v>
      </c>
      <c r="C86" s="443" t="s">
        <v>300</v>
      </c>
      <c r="D86" s="184" t="s">
        <v>182</v>
      </c>
      <c r="E86" s="444">
        <v>400</v>
      </c>
      <c r="F86" s="190" t="s">
        <v>87</v>
      </c>
      <c r="G86" s="445" t="s">
        <v>180</v>
      </c>
      <c r="H86" s="191">
        <v>7.16</v>
      </c>
      <c r="I86" s="192">
        <f t="shared" si="24"/>
        <v>7.16</v>
      </c>
      <c r="J86" s="193">
        <f t="shared" si="17"/>
        <v>8.59</v>
      </c>
      <c r="K86" s="194">
        <f t="shared" si="25"/>
        <v>2864</v>
      </c>
      <c r="L86" s="193">
        <f t="shared" si="19"/>
        <v>3436.8</v>
      </c>
      <c r="N86" s="800"/>
    </row>
    <row r="87" spans="1:14" ht="15.75" customHeight="1">
      <c r="A87" s="467"/>
      <c r="B87" s="467"/>
      <c r="C87" s="467"/>
      <c r="D87" s="467"/>
      <c r="E87" s="468"/>
      <c r="F87" s="469"/>
      <c r="G87" s="469"/>
      <c r="H87" s="469"/>
      <c r="I87" s="469"/>
      <c r="J87" s="470"/>
      <c r="K87" s="470"/>
      <c r="L87" s="220"/>
    </row>
    <row r="88" spans="1:14" ht="15.75" customHeight="1">
      <c r="A88" s="472" t="s">
        <v>8</v>
      </c>
      <c r="B88" s="473"/>
      <c r="C88" s="423"/>
      <c r="D88" s="473"/>
      <c r="E88" s="473"/>
      <c r="F88" s="473"/>
      <c r="G88" s="473"/>
      <c r="H88" s="473"/>
      <c r="I88" s="474"/>
      <c r="J88" s="474"/>
      <c r="K88" s="475"/>
      <c r="L88" s="220" t="s">
        <v>9</v>
      </c>
    </row>
    <row r="89" spans="1:14" ht="15.75" customHeight="1">
      <c r="A89" s="476" t="s">
        <v>381</v>
      </c>
      <c r="B89" s="424"/>
      <c r="C89" s="424"/>
      <c r="D89" s="424"/>
      <c r="E89" s="424"/>
      <c r="F89" s="424"/>
      <c r="G89" s="424"/>
      <c r="H89" s="424"/>
      <c r="I89" s="424"/>
      <c r="J89" s="424"/>
      <c r="K89" s="477"/>
      <c r="L89" s="221" t="s">
        <v>10</v>
      </c>
    </row>
    <row r="90" spans="1:14" ht="15.75" customHeight="1">
      <c r="A90" s="476" t="s">
        <v>11</v>
      </c>
      <c r="B90" s="424"/>
      <c r="C90" s="424"/>
      <c r="D90" s="424"/>
      <c r="E90" s="424"/>
      <c r="F90" s="424"/>
      <c r="G90" s="424"/>
      <c r="H90" s="424"/>
      <c r="I90" s="424"/>
      <c r="J90" s="424"/>
      <c r="K90" s="480"/>
      <c r="L90" s="221" t="s">
        <v>47</v>
      </c>
    </row>
    <row r="91" spans="1:14" ht="15.75" customHeight="1">
      <c r="A91" s="479" t="s">
        <v>390</v>
      </c>
      <c r="B91" s="476"/>
      <c r="C91" s="476"/>
      <c r="D91" s="476"/>
      <c r="E91" s="476"/>
      <c r="F91" s="476"/>
      <c r="G91" s="476"/>
      <c r="H91" s="476"/>
      <c r="I91" s="476"/>
      <c r="J91" s="476"/>
      <c r="K91" s="480"/>
      <c r="L91" s="222" t="s">
        <v>12</v>
      </c>
    </row>
    <row r="92" spans="1:14" ht="15.75" customHeight="1">
      <c r="A92" s="476" t="s">
        <v>391</v>
      </c>
      <c r="B92" s="476"/>
      <c r="C92" s="476"/>
      <c r="D92" s="476"/>
      <c r="E92" s="476"/>
      <c r="F92" s="476"/>
      <c r="G92" s="476"/>
      <c r="H92" s="476"/>
      <c r="I92" s="476"/>
      <c r="J92" s="476"/>
      <c r="K92" s="477"/>
      <c r="L92" s="222" t="s">
        <v>45</v>
      </c>
    </row>
    <row r="93" spans="1:14" ht="15.75" customHeight="1">
      <c r="A93" s="476"/>
      <c r="B93" s="476"/>
      <c r="C93" s="476"/>
      <c r="D93" s="476"/>
      <c r="E93" s="476"/>
      <c r="F93" s="476"/>
      <c r="G93" s="476"/>
      <c r="H93" s="476"/>
      <c r="I93" s="476"/>
      <c r="J93" s="476"/>
      <c r="K93" s="477"/>
      <c r="L93" s="222" t="s">
        <v>46</v>
      </c>
    </row>
    <row r="94" spans="1:14" ht="15">
      <c r="A94" s="934" t="s">
        <v>66</v>
      </c>
      <c r="B94" s="934"/>
      <c r="C94" s="934"/>
      <c r="D94" s="934"/>
      <c r="E94" s="934"/>
      <c r="F94" s="934"/>
      <c r="G94" s="934"/>
      <c r="H94" s="934"/>
      <c r="I94" s="934"/>
      <c r="J94" s="934"/>
      <c r="K94" s="934"/>
      <c r="L94" s="934"/>
    </row>
    <row r="95" spans="1:14">
      <c r="A95" s="471"/>
      <c r="B95" s="471"/>
      <c r="C95" s="471"/>
      <c r="D95" s="471"/>
      <c r="E95" s="471"/>
      <c r="F95" s="471"/>
      <c r="G95" s="471"/>
      <c r="H95" s="469"/>
      <c r="I95" s="469"/>
      <c r="J95" s="469"/>
      <c r="K95" s="469"/>
    </row>
    <row r="96" spans="1:14">
      <c r="E96" s="468"/>
      <c r="F96" s="469"/>
      <c r="G96" s="469"/>
      <c r="H96" s="469"/>
      <c r="I96" s="469"/>
      <c r="J96" s="469"/>
      <c r="K96" s="469"/>
    </row>
    <row r="97" spans="5:11">
      <c r="E97" s="468"/>
      <c r="F97" s="469"/>
      <c r="G97" s="469"/>
      <c r="H97" s="469"/>
      <c r="I97" s="469"/>
      <c r="J97" s="469"/>
      <c r="K97" s="469"/>
    </row>
    <row r="98" spans="5:11">
      <c r="E98" s="468"/>
      <c r="F98" s="469"/>
      <c r="G98" s="469"/>
      <c r="H98" s="469"/>
      <c r="I98" s="469"/>
      <c r="J98" s="469"/>
      <c r="K98" s="469"/>
    </row>
    <row r="99" spans="5:11">
      <c r="E99" s="468"/>
      <c r="F99" s="469"/>
      <c r="G99" s="469"/>
      <c r="H99" s="469"/>
      <c r="I99" s="469"/>
      <c r="J99" s="469"/>
      <c r="K99" s="469"/>
    </row>
    <row r="100" spans="5:11">
      <c r="E100" s="468"/>
      <c r="F100" s="469"/>
      <c r="G100" s="469"/>
      <c r="H100" s="469"/>
      <c r="I100" s="469"/>
      <c r="J100" s="469"/>
      <c r="K100" s="469"/>
    </row>
    <row r="101" spans="5:11">
      <c r="E101" s="468"/>
      <c r="F101" s="467"/>
      <c r="G101" s="467"/>
      <c r="H101" s="467"/>
      <c r="I101" s="467"/>
      <c r="J101" s="467"/>
      <c r="K101" s="467"/>
    </row>
    <row r="102" spans="5:11">
      <c r="E102" s="482"/>
      <c r="F102" s="482"/>
      <c r="G102" s="482"/>
      <c r="H102" s="482"/>
      <c r="I102" s="482"/>
      <c r="J102" s="482"/>
      <c r="K102" s="482"/>
    </row>
    <row r="103" spans="5:11">
      <c r="E103" s="483"/>
      <c r="F103" s="484"/>
      <c r="G103" s="484"/>
      <c r="H103" s="484"/>
      <c r="I103" s="484"/>
      <c r="J103" s="484"/>
      <c r="K103" s="484"/>
    </row>
    <row r="105" spans="5:11">
      <c r="E105" s="485"/>
      <c r="F105" s="486"/>
      <c r="G105" s="486"/>
      <c r="H105" s="486"/>
      <c r="I105" s="486"/>
      <c r="J105" s="486"/>
      <c r="K105" s="486"/>
    </row>
    <row r="106" spans="5:11">
      <c r="E106" s="485"/>
      <c r="F106" s="486"/>
      <c r="G106" s="486"/>
      <c r="H106" s="486"/>
      <c r="I106" s="486"/>
      <c r="J106" s="486"/>
      <c r="K106" s="486"/>
    </row>
    <row r="107" spans="5:11">
      <c r="E107" s="482"/>
      <c r="F107" s="487"/>
      <c r="G107" s="487"/>
      <c r="H107" s="487"/>
      <c r="I107" s="487"/>
      <c r="J107" s="487"/>
      <c r="K107" s="487"/>
    </row>
  </sheetData>
  <sheetProtection formatCells="0" formatColumns="0" formatRows="0"/>
  <mergeCells count="28">
    <mergeCell ref="A29:A30"/>
    <mergeCell ref="C11:C12"/>
    <mergeCell ref="A25:L25"/>
    <mergeCell ref="A13:L13"/>
    <mergeCell ref="A78:A86"/>
    <mergeCell ref="A94:L94"/>
    <mergeCell ref="A31:A36"/>
    <mergeCell ref="A37:A42"/>
    <mergeCell ref="A43:A45"/>
    <mergeCell ref="A46:A47"/>
    <mergeCell ref="A69:A77"/>
    <mergeCell ref="A59:A67"/>
    <mergeCell ref="A48:L48"/>
    <mergeCell ref="A49:A58"/>
    <mergeCell ref="A1:L1"/>
    <mergeCell ref="A2:L2"/>
    <mergeCell ref="A4:L4"/>
    <mergeCell ref="A5:L5"/>
    <mergeCell ref="A7:L7"/>
    <mergeCell ref="A14:A19"/>
    <mergeCell ref="A21:A24"/>
    <mergeCell ref="A28:L28"/>
    <mergeCell ref="A11:A12"/>
    <mergeCell ref="B11:B12"/>
    <mergeCell ref="D11:D12"/>
    <mergeCell ref="H11:H12"/>
    <mergeCell ref="I11:L11"/>
    <mergeCell ref="E11:F11"/>
  </mergeCells>
  <hyperlinks>
    <hyperlink ref="A9" location="Оглавление!A1" display="К оглавлению"/>
  </hyperlinks>
  <pageMargins left="0.25" right="0.25" top="0.75" bottom="0.75" header="0.3" footer="0.3"/>
  <pageSetup paperSize="9" scale="44" orientation="portrait" r:id="rId1"/>
  <headerFooter alignWithMargins="0"/>
  <customProperties>
    <customPr name="_pios_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showGridLines="0" view="pageBreakPreview" zoomScale="75" zoomScaleNormal="80" zoomScaleSheetLayoutView="75" workbookViewId="0">
      <selection activeCell="A3" sqref="A3"/>
    </sheetView>
  </sheetViews>
  <sheetFormatPr defaultRowHeight="12.75"/>
  <cols>
    <col min="1" max="1" width="20.42578125" style="48" customWidth="1"/>
    <col min="2" max="2" width="65.42578125" style="38" customWidth="1"/>
    <col min="3" max="3" width="50.7109375" style="38" customWidth="1"/>
    <col min="4" max="16384" width="9.140625" style="38"/>
  </cols>
  <sheetData>
    <row r="1" spans="1:3" s="65" customFormat="1" ht="24.75" customHeight="1">
      <c r="A1" s="945" t="s">
        <v>51</v>
      </c>
      <c r="B1" s="945"/>
      <c r="C1" s="945"/>
    </row>
    <row r="2" spans="1:3" s="65" customFormat="1" ht="24.75" customHeight="1">
      <c r="A2" s="945" t="s">
        <v>101</v>
      </c>
      <c r="B2" s="945"/>
      <c r="C2" s="945"/>
    </row>
    <row r="3" spans="1:3">
      <c r="A3" s="37"/>
      <c r="B3" s="39"/>
      <c r="C3" s="39"/>
    </row>
    <row r="4" spans="1:3" ht="15.75">
      <c r="A4" s="64" t="s">
        <v>63</v>
      </c>
      <c r="B4" s="64"/>
      <c r="C4" s="64"/>
    </row>
    <row r="5" spans="1:3">
      <c r="A5" s="37"/>
      <c r="B5" s="39"/>
      <c r="C5" s="39"/>
    </row>
    <row r="6" spans="1:3" s="47" customFormat="1" ht="45" customHeight="1">
      <c r="A6" s="946" t="s">
        <v>108</v>
      </c>
      <c r="B6" s="45" t="s">
        <v>49</v>
      </c>
      <c r="C6" s="46" t="s">
        <v>320</v>
      </c>
    </row>
    <row r="7" spans="1:3" s="47" customFormat="1" ht="45" customHeight="1">
      <c r="A7" s="947"/>
      <c r="B7" s="45" t="s">
        <v>50</v>
      </c>
      <c r="C7" s="46" t="s">
        <v>321</v>
      </c>
    </row>
    <row r="8" spans="1:3" s="47" customFormat="1" ht="45" customHeight="1">
      <c r="A8" s="948"/>
      <c r="B8" s="45" t="s">
        <v>387</v>
      </c>
      <c r="C8" s="46" t="s">
        <v>322</v>
      </c>
    </row>
    <row r="9" spans="1:3" s="42" customFormat="1" ht="45" customHeight="1">
      <c r="A9" s="949" t="s">
        <v>60</v>
      </c>
      <c r="B9" s="40" t="s">
        <v>61</v>
      </c>
      <c r="C9" s="41" t="s">
        <v>323</v>
      </c>
    </row>
    <row r="10" spans="1:3" s="42" customFormat="1" ht="45" customHeight="1">
      <c r="A10" s="950"/>
      <c r="B10" s="40" t="s">
        <v>374</v>
      </c>
      <c r="C10" s="41" t="s">
        <v>375</v>
      </c>
    </row>
    <row r="11" spans="1:3" s="42" customFormat="1" ht="45" customHeight="1">
      <c r="A11" s="60" t="s">
        <v>105</v>
      </c>
      <c r="B11" s="43" t="s">
        <v>106</v>
      </c>
      <c r="C11" s="44" t="s">
        <v>107</v>
      </c>
    </row>
    <row r="12" spans="1:3" s="42" customFormat="1" ht="45" customHeight="1">
      <c r="A12" s="703" t="s">
        <v>59</v>
      </c>
      <c r="B12" s="40" t="s">
        <v>62</v>
      </c>
      <c r="C12" s="41" t="s">
        <v>324</v>
      </c>
    </row>
    <row r="13" spans="1:3" s="42" customFormat="1" ht="45" customHeight="1">
      <c r="A13" s="702" t="s">
        <v>55</v>
      </c>
      <c r="B13" s="45" t="s">
        <v>56</v>
      </c>
      <c r="C13" s="46" t="s">
        <v>325</v>
      </c>
    </row>
    <row r="14" spans="1:3" s="47" customFormat="1" ht="45" customHeight="1">
      <c r="A14" s="703" t="s">
        <v>54</v>
      </c>
      <c r="B14" s="40" t="s">
        <v>366</v>
      </c>
      <c r="C14" s="41" t="s">
        <v>367</v>
      </c>
    </row>
    <row r="15" spans="1:3" s="42" customFormat="1" ht="45" customHeight="1">
      <c r="A15" s="788" t="s">
        <v>52</v>
      </c>
      <c r="B15" s="45" t="s">
        <v>53</v>
      </c>
      <c r="C15" s="46" t="s">
        <v>365</v>
      </c>
    </row>
    <row r="16" spans="1:3" s="42" customFormat="1" ht="45" customHeight="1">
      <c r="A16" s="789" t="s">
        <v>57</v>
      </c>
      <c r="B16" s="40" t="s">
        <v>58</v>
      </c>
      <c r="C16" s="41" t="s">
        <v>326</v>
      </c>
    </row>
    <row r="17" spans="1:3" s="57" customFormat="1" ht="45" customHeight="1">
      <c r="A17" s="943" t="s">
        <v>80</v>
      </c>
      <c r="B17" s="704" t="s">
        <v>81</v>
      </c>
      <c r="C17" s="705" t="s">
        <v>82</v>
      </c>
    </row>
    <row r="18" spans="1:3" s="57" customFormat="1" ht="45" customHeight="1">
      <c r="A18" s="943"/>
      <c r="B18" s="704" t="s">
        <v>83</v>
      </c>
      <c r="C18" s="705" t="s">
        <v>364</v>
      </c>
    </row>
    <row r="19" spans="1:3" s="57" customFormat="1" ht="45" customHeight="1">
      <c r="A19" s="943"/>
      <c r="B19" s="704" t="s">
        <v>84</v>
      </c>
      <c r="C19" s="705" t="s">
        <v>327</v>
      </c>
    </row>
    <row r="20" spans="1:3" s="57" customFormat="1" ht="45" customHeight="1">
      <c r="A20" s="944"/>
      <c r="B20" s="704" t="s">
        <v>85</v>
      </c>
      <c r="C20" s="706" t="s">
        <v>86</v>
      </c>
    </row>
  </sheetData>
  <mergeCells count="5">
    <mergeCell ref="A17:A20"/>
    <mergeCell ref="A1:C1"/>
    <mergeCell ref="A2:C2"/>
    <mergeCell ref="A6:A8"/>
    <mergeCell ref="A9:A10"/>
  </mergeCells>
  <hyperlinks>
    <hyperlink ref="A4" location="Оглавление!A1" display="К оглавлению"/>
    <hyperlink ref="C17" r:id="rId1" display="design.centre@rockwool.com"/>
    <hyperlink ref="C18" r:id="rId2" display="press@rockwool.ru"/>
  </hyperlinks>
  <pageMargins left="0.7" right="0.7" top="0.75" bottom="0.75" header="0.3" footer="0.3"/>
  <pageSetup paperSize="9" scale="65" orientation="portrait" r:id="rId3"/>
  <customProperties>
    <customPr name="_pios_id" r:id="rId4"/>
  </customPropertie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J98"/>
  <sheetViews>
    <sheetView showGridLines="0" view="pageBreakPreview" zoomScale="90" zoomScaleNormal="70" zoomScaleSheetLayoutView="90" workbookViewId="0">
      <pane ySplit="12" topLeftCell="A13" activePane="bottomLeft" state="frozen"/>
      <selection activeCell="A3" sqref="A3"/>
      <selection pane="bottomLeft" activeCell="A3" sqref="A3"/>
    </sheetView>
  </sheetViews>
  <sheetFormatPr defaultRowHeight="12.75"/>
  <cols>
    <col min="1" max="1" width="29.7109375" style="117" customWidth="1"/>
    <col min="2" max="2" width="54.7109375" style="117" customWidth="1"/>
    <col min="3" max="4" width="11.42578125" style="108" hidden="1" customWidth="1"/>
    <col min="5" max="5" width="11.42578125" style="108" customWidth="1"/>
    <col min="6" max="6" width="9.28515625" style="118" customWidth="1"/>
    <col min="7" max="8" width="9.28515625" style="108" customWidth="1"/>
    <col min="9" max="9" width="10.42578125" style="108" customWidth="1"/>
    <col min="10" max="10" width="10.42578125" style="116" customWidth="1"/>
    <col min="11" max="11" width="10.42578125" style="114" customWidth="1"/>
    <col min="12" max="12" width="10.7109375" style="115" hidden="1" customWidth="1"/>
    <col min="13" max="16" width="14.5703125" style="119" customWidth="1"/>
    <col min="17" max="36" width="9.140625" style="103"/>
    <col min="37" max="16384" width="9.140625" style="108"/>
  </cols>
  <sheetData>
    <row r="1" spans="1:36" s="78" customFormat="1" ht="18" customHeight="1">
      <c r="A1" s="835" t="s">
        <v>373</v>
      </c>
      <c r="B1" s="835"/>
      <c r="C1" s="836"/>
      <c r="D1" s="836"/>
      <c r="E1" s="836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s="78" customFormat="1" ht="18" customHeight="1">
      <c r="A2" s="835" t="s">
        <v>101</v>
      </c>
      <c r="B2" s="835"/>
      <c r="C2" s="836"/>
      <c r="D2" s="836"/>
      <c r="E2" s="836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s="78" customFormat="1" ht="12" customHeight="1">
      <c r="A3" s="79"/>
      <c r="B3" s="79"/>
      <c r="C3" s="80"/>
      <c r="D3" s="777"/>
      <c r="E3" s="80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s="78" customFormat="1" ht="18" customHeight="1">
      <c r="A4" s="835" t="s">
        <v>0</v>
      </c>
      <c r="B4" s="835"/>
      <c r="C4" s="836"/>
      <c r="D4" s="836"/>
      <c r="E4" s="836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s="78" customFormat="1" ht="18" customHeight="1">
      <c r="A5" s="837" t="s">
        <v>113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 s="85" customFormat="1" ht="12" customHeight="1">
      <c r="A6" s="81"/>
      <c r="B6" s="81"/>
      <c r="C6" s="82"/>
      <c r="D6" s="778"/>
      <c r="E6" s="82"/>
      <c r="F6" s="81"/>
      <c r="G6" s="81"/>
      <c r="H6" s="81"/>
      <c r="I6" s="81"/>
      <c r="J6" s="81"/>
      <c r="K6" s="81"/>
      <c r="L6" s="83"/>
      <c r="M6" s="81"/>
      <c r="N6" s="81"/>
      <c r="O6" s="81"/>
      <c r="P6" s="81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7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 s="85" customFormat="1" ht="12" customHeight="1" thickBot="1">
      <c r="A8" s="81"/>
      <c r="B8" s="81"/>
      <c r="C8" s="82"/>
      <c r="D8" s="778"/>
      <c r="E8" s="82"/>
      <c r="F8" s="81"/>
      <c r="G8" s="81"/>
      <c r="H8" s="81"/>
      <c r="I8" s="81"/>
      <c r="J8" s="81"/>
      <c r="K8" s="81"/>
      <c r="L8" s="83"/>
      <c r="M8" s="81"/>
      <c r="N8" s="81"/>
      <c r="O8" s="81"/>
      <c r="P8" s="81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 s="90" customFormat="1" ht="18" customHeight="1" thickBot="1">
      <c r="A9" s="86" t="s">
        <v>63</v>
      </c>
      <c r="B9" s="86"/>
      <c r="C9" s="87"/>
      <c r="D9" s="87"/>
      <c r="E9" s="87"/>
      <c r="F9" s="86"/>
      <c r="G9" s="86"/>
      <c r="H9" s="86"/>
      <c r="I9" s="86"/>
      <c r="J9" s="86"/>
      <c r="K9" s="86"/>
      <c r="L9" s="88"/>
      <c r="M9" s="86"/>
      <c r="N9" s="86"/>
      <c r="O9" s="197" t="s">
        <v>32</v>
      </c>
      <c r="P9" s="198">
        <v>0</v>
      </c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</row>
    <row r="10" spans="1:36" s="97" customFormat="1" ht="12" customHeight="1" thickBot="1">
      <c r="A10" s="91"/>
      <c r="B10" s="92"/>
      <c r="C10" s="93"/>
      <c r="D10" s="93"/>
      <c r="E10" s="93"/>
      <c r="F10" s="94"/>
      <c r="G10" s="94"/>
      <c r="H10" s="94"/>
      <c r="I10" s="94"/>
      <c r="J10" s="94"/>
      <c r="K10" s="95"/>
      <c r="L10" s="96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s="101" customFormat="1" ht="15" customHeight="1">
      <c r="A11" s="841" t="s">
        <v>1</v>
      </c>
      <c r="B11" s="829" t="s">
        <v>2</v>
      </c>
      <c r="C11" s="833" t="s">
        <v>402</v>
      </c>
      <c r="D11" s="827" t="s">
        <v>400</v>
      </c>
      <c r="E11" s="827" t="s">
        <v>95</v>
      </c>
      <c r="F11" s="824" t="s">
        <v>3</v>
      </c>
      <c r="G11" s="825"/>
      <c r="H11" s="826"/>
      <c r="I11" s="824" t="s">
        <v>114</v>
      </c>
      <c r="J11" s="825"/>
      <c r="K11" s="826"/>
      <c r="L11" s="816" t="s">
        <v>118</v>
      </c>
      <c r="M11" s="839" t="s">
        <v>121</v>
      </c>
      <c r="N11" s="839"/>
      <c r="O11" s="839"/>
      <c r="P11" s="84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s="101" customFormat="1" ht="30.75" thickBot="1">
      <c r="A12" s="842"/>
      <c r="B12" s="830"/>
      <c r="C12" s="834"/>
      <c r="D12" s="832"/>
      <c r="E12" s="828"/>
      <c r="F12" s="121" t="s">
        <v>5</v>
      </c>
      <c r="G12" s="121" t="s">
        <v>6</v>
      </c>
      <c r="H12" s="121" t="s">
        <v>7</v>
      </c>
      <c r="I12" s="121" t="s">
        <v>115</v>
      </c>
      <c r="J12" s="121" t="s">
        <v>116</v>
      </c>
      <c r="K12" s="121" t="s">
        <v>117</v>
      </c>
      <c r="L12" s="817"/>
      <c r="M12" s="122" t="s">
        <v>119</v>
      </c>
      <c r="N12" s="122" t="s">
        <v>377</v>
      </c>
      <c r="O12" s="122" t="s">
        <v>120</v>
      </c>
      <c r="P12" s="123" t="s">
        <v>378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3"/>
      <c r="AB12" s="103"/>
      <c r="AC12" s="104"/>
      <c r="AD12" s="104"/>
      <c r="AE12" s="104"/>
      <c r="AF12" s="104"/>
      <c r="AG12" s="103"/>
      <c r="AH12" s="103"/>
      <c r="AI12" s="103"/>
      <c r="AJ12" s="100"/>
    </row>
    <row r="13" spans="1:36" ht="15.75" customHeight="1">
      <c r="A13" s="843" t="s">
        <v>68</v>
      </c>
      <c r="B13" s="831" t="s">
        <v>135</v>
      </c>
      <c r="C13" s="105" t="s">
        <v>470</v>
      </c>
      <c r="D13" s="336" t="s">
        <v>96</v>
      </c>
      <c r="E13" s="336" t="s">
        <v>96</v>
      </c>
      <c r="F13" s="337">
        <v>6000</v>
      </c>
      <c r="G13" s="338">
        <v>1000</v>
      </c>
      <c r="H13" s="339">
        <v>40</v>
      </c>
      <c r="I13" s="340">
        <v>1</v>
      </c>
      <c r="J13" s="341">
        <f t="shared" ref="J13:J44" si="0">F13*G13*I13/1000000</f>
        <v>6</v>
      </c>
      <c r="K13" s="342">
        <f t="shared" ref="K13:K44" si="1">F13*G13*H13*I13/1000000000</f>
        <v>0.24</v>
      </c>
      <c r="L13" s="343">
        <v>7600</v>
      </c>
      <c r="M13" s="344">
        <f t="shared" ref="M13:M44" si="2">ROUND(O13*H13/1000,2)</f>
        <v>304</v>
      </c>
      <c r="N13" s="345">
        <f t="shared" ref="N13:N44" si="3">ROUND(M13*1.2,2)</f>
        <v>364.8</v>
      </c>
      <c r="O13" s="346">
        <f t="shared" ref="O13:O44" si="4">ROUND(L13*(1-$P$9),2)</f>
        <v>7600</v>
      </c>
      <c r="P13" s="347">
        <f t="shared" ref="P13:P76" si="5">ROUND(O13*1.2,2)</f>
        <v>9120</v>
      </c>
      <c r="Q13" s="106"/>
      <c r="R13" s="106"/>
      <c r="S13" s="106"/>
      <c r="T13" s="104"/>
      <c r="U13" s="104"/>
      <c r="V13" s="107"/>
      <c r="W13" s="107"/>
      <c r="AA13" s="104"/>
      <c r="AB13" s="104"/>
      <c r="AC13" s="104"/>
      <c r="AD13" s="104"/>
      <c r="AE13" s="104"/>
      <c r="AF13" s="104"/>
      <c r="AG13" s="104"/>
      <c r="AH13" s="104"/>
      <c r="AI13" s="104"/>
    </row>
    <row r="14" spans="1:36" ht="15.75" customHeight="1">
      <c r="A14" s="838"/>
      <c r="B14" s="819"/>
      <c r="C14" s="809" t="s">
        <v>471</v>
      </c>
      <c r="D14" s="256" t="s">
        <v>96</v>
      </c>
      <c r="E14" s="256" t="s">
        <v>96</v>
      </c>
      <c r="F14" s="257">
        <v>5000</v>
      </c>
      <c r="G14" s="258">
        <v>1000</v>
      </c>
      <c r="H14" s="259">
        <v>50</v>
      </c>
      <c r="I14" s="260">
        <v>1</v>
      </c>
      <c r="J14" s="261">
        <f t="shared" si="0"/>
        <v>5</v>
      </c>
      <c r="K14" s="262">
        <f t="shared" si="1"/>
        <v>0.25</v>
      </c>
      <c r="L14" s="263">
        <v>7230</v>
      </c>
      <c r="M14" s="264">
        <f t="shared" si="2"/>
        <v>361.5</v>
      </c>
      <c r="N14" s="265">
        <f t="shared" si="3"/>
        <v>433.8</v>
      </c>
      <c r="O14" s="266">
        <f t="shared" si="4"/>
        <v>7230</v>
      </c>
      <c r="P14" s="267">
        <f t="shared" si="5"/>
        <v>8676</v>
      </c>
      <c r="Q14" s="106"/>
      <c r="R14" s="106"/>
      <c r="S14" s="106"/>
      <c r="T14" s="104"/>
      <c r="U14" s="104"/>
      <c r="V14" s="107"/>
      <c r="W14" s="107"/>
      <c r="AA14" s="104"/>
      <c r="AB14" s="104"/>
      <c r="AC14" s="104"/>
      <c r="AD14" s="104"/>
      <c r="AE14" s="104"/>
      <c r="AF14" s="104"/>
      <c r="AG14" s="104"/>
      <c r="AH14" s="104"/>
      <c r="AI14" s="104"/>
    </row>
    <row r="15" spans="1:36" ht="15.75" customHeight="1">
      <c r="A15" s="838"/>
      <c r="B15" s="819"/>
      <c r="C15" s="809" t="s">
        <v>472</v>
      </c>
      <c r="D15" s="780" t="s">
        <v>97</v>
      </c>
      <c r="E15" s="256" t="s">
        <v>96</v>
      </c>
      <c r="F15" s="257">
        <v>4000</v>
      </c>
      <c r="G15" s="258">
        <v>1000</v>
      </c>
      <c r="H15" s="259">
        <v>60</v>
      </c>
      <c r="I15" s="260">
        <v>1</v>
      </c>
      <c r="J15" s="261">
        <f t="shared" si="0"/>
        <v>4</v>
      </c>
      <c r="K15" s="262">
        <f t="shared" si="1"/>
        <v>0.24</v>
      </c>
      <c r="L15" s="263">
        <v>7180</v>
      </c>
      <c r="M15" s="264">
        <f t="shared" si="2"/>
        <v>430.8</v>
      </c>
      <c r="N15" s="265">
        <f t="shared" si="3"/>
        <v>516.96</v>
      </c>
      <c r="O15" s="266">
        <f t="shared" si="4"/>
        <v>7180</v>
      </c>
      <c r="P15" s="267">
        <f t="shared" si="5"/>
        <v>8616</v>
      </c>
      <c r="Q15" s="106"/>
      <c r="R15" s="106"/>
      <c r="S15" s="106"/>
      <c r="T15" s="104"/>
      <c r="U15" s="104"/>
      <c r="V15" s="107"/>
      <c r="W15" s="107"/>
      <c r="AA15" s="104"/>
      <c r="AB15" s="104"/>
      <c r="AC15" s="104"/>
      <c r="AD15" s="104"/>
      <c r="AE15" s="104"/>
      <c r="AF15" s="104"/>
      <c r="AG15" s="104"/>
      <c r="AH15" s="104"/>
      <c r="AI15" s="104"/>
    </row>
    <row r="16" spans="1:36" ht="15.75" customHeight="1">
      <c r="A16" s="838"/>
      <c r="B16" s="819"/>
      <c r="C16" s="809" t="s">
        <v>473</v>
      </c>
      <c r="D16" s="780" t="s">
        <v>97</v>
      </c>
      <c r="E16" s="256" t="s">
        <v>96</v>
      </c>
      <c r="F16" s="257">
        <v>2000</v>
      </c>
      <c r="G16" s="258">
        <v>1000</v>
      </c>
      <c r="H16" s="259">
        <v>70</v>
      </c>
      <c r="I16" s="260">
        <v>1</v>
      </c>
      <c r="J16" s="261">
        <f t="shared" si="0"/>
        <v>2</v>
      </c>
      <c r="K16" s="262">
        <f t="shared" si="1"/>
        <v>0.14000000000000001</v>
      </c>
      <c r="L16" s="263">
        <v>7100</v>
      </c>
      <c r="M16" s="264">
        <f t="shared" si="2"/>
        <v>497</v>
      </c>
      <c r="N16" s="265">
        <f t="shared" si="3"/>
        <v>596.4</v>
      </c>
      <c r="O16" s="266">
        <f t="shared" si="4"/>
        <v>7100</v>
      </c>
      <c r="P16" s="267">
        <f t="shared" si="5"/>
        <v>8520</v>
      </c>
      <c r="Q16" s="106"/>
      <c r="R16" s="106"/>
      <c r="S16" s="106"/>
      <c r="T16" s="104"/>
      <c r="U16" s="104"/>
      <c r="V16" s="107"/>
      <c r="W16" s="107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1:35" ht="15.75" customHeight="1">
      <c r="A17" s="838"/>
      <c r="B17" s="819"/>
      <c r="C17" s="809" t="s">
        <v>474</v>
      </c>
      <c r="D17" s="256" t="s">
        <v>96</v>
      </c>
      <c r="E17" s="256" t="s">
        <v>96</v>
      </c>
      <c r="F17" s="257">
        <v>2000</v>
      </c>
      <c r="G17" s="258">
        <v>1000</v>
      </c>
      <c r="H17" s="259">
        <v>80</v>
      </c>
      <c r="I17" s="260">
        <v>1</v>
      </c>
      <c r="J17" s="261">
        <f t="shared" si="0"/>
        <v>2</v>
      </c>
      <c r="K17" s="262">
        <f t="shared" si="1"/>
        <v>0.16</v>
      </c>
      <c r="L17" s="263">
        <v>6740</v>
      </c>
      <c r="M17" s="264">
        <f t="shared" si="2"/>
        <v>539.20000000000005</v>
      </c>
      <c r="N17" s="265">
        <f t="shared" si="3"/>
        <v>647.04</v>
      </c>
      <c r="O17" s="266">
        <f t="shared" si="4"/>
        <v>6740</v>
      </c>
      <c r="P17" s="267">
        <f t="shared" si="5"/>
        <v>8088</v>
      </c>
      <c r="Q17" s="106"/>
      <c r="R17" s="106"/>
      <c r="S17" s="106"/>
      <c r="T17" s="104"/>
      <c r="U17" s="104"/>
      <c r="V17" s="107"/>
      <c r="W17" s="107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35" ht="15.75" customHeight="1">
      <c r="A18" s="838"/>
      <c r="B18" s="819"/>
      <c r="C18" s="809" t="s">
        <v>475</v>
      </c>
      <c r="D18" s="244" t="s">
        <v>97</v>
      </c>
      <c r="E18" s="244" t="s">
        <v>97</v>
      </c>
      <c r="F18" s="245">
        <v>2000</v>
      </c>
      <c r="G18" s="246">
        <v>1000</v>
      </c>
      <c r="H18" s="247">
        <v>90</v>
      </c>
      <c r="I18" s="248">
        <v>1</v>
      </c>
      <c r="J18" s="249">
        <f t="shared" si="0"/>
        <v>2</v>
      </c>
      <c r="K18" s="250">
        <f t="shared" si="1"/>
        <v>0.18</v>
      </c>
      <c r="L18" s="251">
        <v>6670</v>
      </c>
      <c r="M18" s="252">
        <f t="shared" si="2"/>
        <v>600.29999999999995</v>
      </c>
      <c r="N18" s="253">
        <f t="shared" si="3"/>
        <v>720.36</v>
      </c>
      <c r="O18" s="254">
        <f t="shared" si="4"/>
        <v>6670</v>
      </c>
      <c r="P18" s="255">
        <f t="shared" si="5"/>
        <v>8004</v>
      </c>
      <c r="Q18" s="106"/>
      <c r="R18" s="106"/>
      <c r="S18" s="106"/>
      <c r="T18" s="104"/>
      <c r="U18" s="104"/>
      <c r="V18" s="107"/>
      <c r="W18" s="107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ht="15.75" customHeight="1">
      <c r="A19" s="838"/>
      <c r="B19" s="819"/>
      <c r="C19" s="809" t="s">
        <v>476</v>
      </c>
      <c r="D19" s="256" t="s">
        <v>96</v>
      </c>
      <c r="E19" s="256" t="s">
        <v>96</v>
      </c>
      <c r="F19" s="257">
        <v>2000</v>
      </c>
      <c r="G19" s="258">
        <v>1000</v>
      </c>
      <c r="H19" s="259">
        <v>100</v>
      </c>
      <c r="I19" s="260">
        <v>1</v>
      </c>
      <c r="J19" s="261">
        <f t="shared" si="0"/>
        <v>2</v>
      </c>
      <c r="K19" s="262">
        <f t="shared" si="1"/>
        <v>0.2</v>
      </c>
      <c r="L19" s="263">
        <v>6620</v>
      </c>
      <c r="M19" s="264">
        <f t="shared" si="2"/>
        <v>662</v>
      </c>
      <c r="N19" s="265">
        <f t="shared" si="3"/>
        <v>794.4</v>
      </c>
      <c r="O19" s="266">
        <f t="shared" si="4"/>
        <v>6620</v>
      </c>
      <c r="P19" s="267">
        <f t="shared" si="5"/>
        <v>7944</v>
      </c>
      <c r="Q19" s="106"/>
      <c r="R19" s="106"/>
      <c r="S19" s="106"/>
      <c r="T19" s="104"/>
      <c r="U19" s="104"/>
      <c r="V19" s="107"/>
      <c r="W19" s="107"/>
      <c r="AA19" s="104"/>
      <c r="AB19" s="104"/>
      <c r="AC19" s="104"/>
      <c r="AD19" s="104"/>
      <c r="AE19" s="104"/>
      <c r="AF19" s="104"/>
      <c r="AG19" s="104"/>
      <c r="AH19" s="104"/>
      <c r="AI19" s="104"/>
    </row>
    <row r="20" spans="1:35" ht="15.75" customHeight="1">
      <c r="A20" s="838"/>
      <c r="B20" s="819"/>
      <c r="C20" s="809" t="s">
        <v>477</v>
      </c>
      <c r="D20" s="66" t="s">
        <v>98</v>
      </c>
      <c r="E20" s="66" t="s">
        <v>98</v>
      </c>
      <c r="F20" s="67">
        <v>2000</v>
      </c>
      <c r="G20" s="68">
        <v>1000</v>
      </c>
      <c r="H20" s="69">
        <v>110</v>
      </c>
      <c r="I20" s="70">
        <v>1</v>
      </c>
      <c r="J20" s="71">
        <f t="shared" si="0"/>
        <v>2</v>
      </c>
      <c r="K20" s="72">
        <f t="shared" si="1"/>
        <v>0.22</v>
      </c>
      <c r="L20" s="73">
        <v>6820</v>
      </c>
      <c r="M20" s="74">
        <f t="shared" si="2"/>
        <v>750.2</v>
      </c>
      <c r="N20" s="75">
        <f t="shared" si="3"/>
        <v>900.24</v>
      </c>
      <c r="O20" s="76">
        <f t="shared" si="4"/>
        <v>6820</v>
      </c>
      <c r="P20" s="136">
        <f t="shared" si="5"/>
        <v>8184</v>
      </c>
      <c r="Q20" s="106"/>
      <c r="R20" s="106"/>
      <c r="S20" s="106"/>
      <c r="T20" s="104"/>
      <c r="U20" s="104"/>
      <c r="V20" s="107"/>
      <c r="W20" s="107"/>
      <c r="AA20" s="104"/>
      <c r="AB20" s="104"/>
      <c r="AC20" s="104"/>
      <c r="AD20" s="104"/>
      <c r="AE20" s="104"/>
      <c r="AF20" s="104"/>
      <c r="AG20" s="104"/>
      <c r="AH20" s="104"/>
      <c r="AI20" s="104"/>
    </row>
    <row r="21" spans="1:35" ht="15.75" customHeight="1">
      <c r="A21" s="844"/>
      <c r="B21" s="820"/>
      <c r="C21" s="809" t="s">
        <v>478</v>
      </c>
      <c r="D21" s="149" t="s">
        <v>98</v>
      </c>
      <c r="E21" s="149" t="s">
        <v>98</v>
      </c>
      <c r="F21" s="150">
        <v>2000</v>
      </c>
      <c r="G21" s="151">
        <v>1000</v>
      </c>
      <c r="H21" s="152">
        <v>120</v>
      </c>
      <c r="I21" s="153">
        <v>1</v>
      </c>
      <c r="J21" s="154">
        <f t="shared" si="0"/>
        <v>2</v>
      </c>
      <c r="K21" s="155">
        <f t="shared" si="1"/>
        <v>0.24</v>
      </c>
      <c r="L21" s="156">
        <v>6820</v>
      </c>
      <c r="M21" s="157">
        <f t="shared" si="2"/>
        <v>818.4</v>
      </c>
      <c r="N21" s="158">
        <f t="shared" si="3"/>
        <v>982.08</v>
      </c>
      <c r="O21" s="159">
        <f t="shared" si="4"/>
        <v>6820</v>
      </c>
      <c r="P21" s="160">
        <f t="shared" si="5"/>
        <v>8184</v>
      </c>
      <c r="Q21" s="106"/>
      <c r="R21" s="106"/>
      <c r="S21" s="106"/>
      <c r="T21" s="104"/>
      <c r="U21" s="104"/>
      <c r="V21" s="107"/>
      <c r="W21" s="107"/>
      <c r="AA21" s="104"/>
      <c r="AB21" s="104"/>
      <c r="AC21" s="104"/>
      <c r="AD21" s="104"/>
      <c r="AE21" s="104"/>
      <c r="AF21" s="104"/>
      <c r="AG21" s="104"/>
      <c r="AH21" s="104"/>
      <c r="AI21" s="104"/>
    </row>
    <row r="22" spans="1:35" ht="15.75" customHeight="1">
      <c r="A22" s="838" t="s">
        <v>69</v>
      </c>
      <c r="B22" s="819" t="s">
        <v>135</v>
      </c>
      <c r="C22" s="811" t="s">
        <v>462</v>
      </c>
      <c r="D22" s="173" t="s">
        <v>98</v>
      </c>
      <c r="E22" s="173" t="s">
        <v>98</v>
      </c>
      <c r="F22" s="174">
        <v>6000</v>
      </c>
      <c r="G22" s="175">
        <v>1000</v>
      </c>
      <c r="H22" s="176">
        <v>40</v>
      </c>
      <c r="I22" s="177">
        <v>1</v>
      </c>
      <c r="J22" s="178">
        <f t="shared" si="0"/>
        <v>6</v>
      </c>
      <c r="K22" s="179">
        <f t="shared" si="1"/>
        <v>0.24</v>
      </c>
      <c r="L22" s="180">
        <v>15840</v>
      </c>
      <c r="M22" s="181">
        <f t="shared" si="2"/>
        <v>633.6</v>
      </c>
      <c r="N22" s="182">
        <f t="shared" si="3"/>
        <v>760.32</v>
      </c>
      <c r="O22" s="183">
        <f t="shared" si="4"/>
        <v>15840</v>
      </c>
      <c r="P22" s="195">
        <f t="shared" si="5"/>
        <v>19008</v>
      </c>
      <c r="Q22" s="106"/>
      <c r="R22" s="106"/>
      <c r="S22" s="106"/>
      <c r="T22" s="104"/>
      <c r="U22" s="104"/>
      <c r="V22" s="107"/>
      <c r="W22" s="107"/>
      <c r="X22" s="112"/>
      <c r="AA22" s="104"/>
      <c r="AB22" s="104"/>
      <c r="AC22" s="104"/>
      <c r="AD22" s="104"/>
      <c r="AE22" s="104"/>
      <c r="AF22" s="104"/>
      <c r="AG22" s="104"/>
      <c r="AH22" s="104"/>
      <c r="AI22" s="104"/>
    </row>
    <row r="23" spans="1:35" ht="15.75" customHeight="1">
      <c r="A23" s="838"/>
      <c r="B23" s="819"/>
      <c r="C23" s="809" t="s">
        <v>463</v>
      </c>
      <c r="D23" s="66" t="s">
        <v>98</v>
      </c>
      <c r="E23" s="66" t="s">
        <v>98</v>
      </c>
      <c r="F23" s="67">
        <v>5000</v>
      </c>
      <c r="G23" s="68">
        <v>1000</v>
      </c>
      <c r="H23" s="69">
        <v>50</v>
      </c>
      <c r="I23" s="70">
        <v>1</v>
      </c>
      <c r="J23" s="71">
        <f t="shared" si="0"/>
        <v>5</v>
      </c>
      <c r="K23" s="72">
        <f t="shared" si="1"/>
        <v>0.25</v>
      </c>
      <c r="L23" s="73">
        <v>14190</v>
      </c>
      <c r="M23" s="74">
        <f t="shared" si="2"/>
        <v>709.5</v>
      </c>
      <c r="N23" s="75">
        <f t="shared" si="3"/>
        <v>851.4</v>
      </c>
      <c r="O23" s="76">
        <f t="shared" si="4"/>
        <v>14190</v>
      </c>
      <c r="P23" s="136">
        <f t="shared" si="5"/>
        <v>17028</v>
      </c>
      <c r="Q23" s="106"/>
      <c r="R23" s="106"/>
      <c r="S23" s="106"/>
      <c r="T23" s="104"/>
      <c r="U23" s="104"/>
      <c r="V23" s="107"/>
      <c r="W23" s="107"/>
      <c r="X23" s="112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1:35" ht="15.75" customHeight="1">
      <c r="A24" s="838"/>
      <c r="B24" s="819"/>
      <c r="C24" s="809" t="s">
        <v>464</v>
      </c>
      <c r="D24" s="66" t="s">
        <v>98</v>
      </c>
      <c r="E24" s="66" t="s">
        <v>98</v>
      </c>
      <c r="F24" s="67">
        <v>4000</v>
      </c>
      <c r="G24" s="68">
        <v>1000</v>
      </c>
      <c r="H24" s="69">
        <v>60</v>
      </c>
      <c r="I24" s="70">
        <v>1</v>
      </c>
      <c r="J24" s="71">
        <f t="shared" si="0"/>
        <v>4</v>
      </c>
      <c r="K24" s="72">
        <f t="shared" si="1"/>
        <v>0.24</v>
      </c>
      <c r="L24" s="73">
        <v>13160</v>
      </c>
      <c r="M24" s="74">
        <f t="shared" si="2"/>
        <v>789.6</v>
      </c>
      <c r="N24" s="75">
        <f t="shared" si="3"/>
        <v>947.52</v>
      </c>
      <c r="O24" s="76">
        <f t="shared" si="4"/>
        <v>13160</v>
      </c>
      <c r="P24" s="136">
        <f t="shared" si="5"/>
        <v>15792</v>
      </c>
      <c r="Q24" s="106"/>
      <c r="R24" s="106"/>
      <c r="S24" s="106"/>
      <c r="T24" s="104"/>
      <c r="U24" s="104"/>
      <c r="V24" s="107"/>
      <c r="W24" s="107"/>
      <c r="X24" s="112"/>
      <c r="AA24" s="104"/>
      <c r="AB24" s="104"/>
      <c r="AC24" s="104"/>
      <c r="AD24" s="104"/>
      <c r="AE24" s="104"/>
      <c r="AF24" s="104"/>
      <c r="AG24" s="104"/>
      <c r="AH24" s="104"/>
      <c r="AI24" s="104"/>
    </row>
    <row r="25" spans="1:35" ht="15.75" customHeight="1">
      <c r="A25" s="838"/>
      <c r="B25" s="819"/>
      <c r="C25" s="809" t="s">
        <v>465</v>
      </c>
      <c r="D25" s="66" t="s">
        <v>98</v>
      </c>
      <c r="E25" s="66" t="s">
        <v>98</v>
      </c>
      <c r="F25" s="67">
        <v>2000</v>
      </c>
      <c r="G25" s="68">
        <v>1000</v>
      </c>
      <c r="H25" s="69">
        <v>70</v>
      </c>
      <c r="I25" s="70">
        <v>1</v>
      </c>
      <c r="J25" s="71">
        <f t="shared" si="0"/>
        <v>2</v>
      </c>
      <c r="K25" s="72">
        <f t="shared" si="1"/>
        <v>0.14000000000000001</v>
      </c>
      <c r="L25" s="73">
        <v>12530</v>
      </c>
      <c r="M25" s="74">
        <f t="shared" si="2"/>
        <v>877.1</v>
      </c>
      <c r="N25" s="75">
        <f t="shared" si="3"/>
        <v>1052.52</v>
      </c>
      <c r="O25" s="76">
        <f t="shared" si="4"/>
        <v>12530</v>
      </c>
      <c r="P25" s="136">
        <f t="shared" si="5"/>
        <v>15036</v>
      </c>
      <c r="Q25" s="106"/>
      <c r="R25" s="106"/>
      <c r="S25" s="106"/>
      <c r="T25" s="104"/>
      <c r="U25" s="104"/>
      <c r="V25" s="107"/>
      <c r="W25" s="107"/>
      <c r="X25" s="112"/>
      <c r="AA25" s="104"/>
      <c r="AB25" s="104"/>
      <c r="AC25" s="104"/>
      <c r="AD25" s="104"/>
      <c r="AE25" s="104"/>
      <c r="AF25" s="104"/>
      <c r="AG25" s="104"/>
      <c r="AH25" s="104"/>
      <c r="AI25" s="104"/>
    </row>
    <row r="26" spans="1:35" ht="15.75" customHeight="1">
      <c r="A26" s="838"/>
      <c r="B26" s="819"/>
      <c r="C26" s="809" t="s">
        <v>466</v>
      </c>
      <c r="D26" s="66" t="s">
        <v>98</v>
      </c>
      <c r="E26" s="66" t="s">
        <v>98</v>
      </c>
      <c r="F26" s="67">
        <v>2000</v>
      </c>
      <c r="G26" s="68">
        <v>1000</v>
      </c>
      <c r="H26" s="69">
        <v>80</v>
      </c>
      <c r="I26" s="70">
        <v>1</v>
      </c>
      <c r="J26" s="71">
        <f t="shared" si="0"/>
        <v>2</v>
      </c>
      <c r="K26" s="72">
        <f t="shared" si="1"/>
        <v>0.16</v>
      </c>
      <c r="L26" s="73">
        <v>11810</v>
      </c>
      <c r="M26" s="74">
        <f t="shared" si="2"/>
        <v>944.8</v>
      </c>
      <c r="N26" s="75">
        <f t="shared" si="3"/>
        <v>1133.76</v>
      </c>
      <c r="O26" s="76">
        <f t="shared" si="4"/>
        <v>11810</v>
      </c>
      <c r="P26" s="136">
        <f t="shared" si="5"/>
        <v>14172</v>
      </c>
      <c r="Q26" s="106"/>
      <c r="R26" s="106"/>
      <c r="S26" s="106"/>
      <c r="T26" s="104"/>
      <c r="U26" s="104"/>
      <c r="V26" s="107"/>
      <c r="W26" s="107"/>
      <c r="X26" s="112"/>
      <c r="AA26" s="104"/>
      <c r="AB26" s="104"/>
      <c r="AC26" s="104"/>
      <c r="AD26" s="104"/>
      <c r="AE26" s="104"/>
      <c r="AF26" s="104"/>
      <c r="AG26" s="104"/>
      <c r="AH26" s="104"/>
      <c r="AI26" s="104"/>
    </row>
    <row r="27" spans="1:35" ht="15.75" customHeight="1">
      <c r="A27" s="838"/>
      <c r="B27" s="819"/>
      <c r="C27" s="809" t="s">
        <v>467</v>
      </c>
      <c r="D27" s="66" t="s">
        <v>98</v>
      </c>
      <c r="E27" s="66" t="s">
        <v>98</v>
      </c>
      <c r="F27" s="67">
        <v>2000</v>
      </c>
      <c r="G27" s="68">
        <v>1000</v>
      </c>
      <c r="H27" s="69">
        <v>90</v>
      </c>
      <c r="I27" s="70">
        <v>1</v>
      </c>
      <c r="J27" s="71">
        <f t="shared" si="0"/>
        <v>2</v>
      </c>
      <c r="K27" s="72">
        <f t="shared" si="1"/>
        <v>0.18</v>
      </c>
      <c r="L27" s="73">
        <v>11240</v>
      </c>
      <c r="M27" s="74">
        <f t="shared" si="2"/>
        <v>1011.6</v>
      </c>
      <c r="N27" s="75">
        <f t="shared" si="3"/>
        <v>1213.92</v>
      </c>
      <c r="O27" s="76">
        <f t="shared" si="4"/>
        <v>11240</v>
      </c>
      <c r="P27" s="136">
        <f t="shared" si="5"/>
        <v>13488</v>
      </c>
      <c r="Q27" s="106"/>
      <c r="R27" s="106"/>
      <c r="S27" s="106"/>
      <c r="T27" s="104"/>
      <c r="U27" s="104"/>
      <c r="V27" s="107"/>
      <c r="W27" s="107"/>
      <c r="X27" s="112"/>
      <c r="AA27" s="104"/>
      <c r="AB27" s="104"/>
      <c r="AC27" s="104"/>
      <c r="AD27" s="104"/>
      <c r="AE27" s="104"/>
      <c r="AF27" s="104"/>
      <c r="AG27" s="104"/>
      <c r="AH27" s="104"/>
      <c r="AI27" s="104"/>
    </row>
    <row r="28" spans="1:35" ht="15.75" customHeight="1">
      <c r="A28" s="838"/>
      <c r="B28" s="819"/>
      <c r="C28" s="809" t="s">
        <v>468</v>
      </c>
      <c r="D28" s="66" t="s">
        <v>98</v>
      </c>
      <c r="E28" s="66" t="s">
        <v>98</v>
      </c>
      <c r="F28" s="67">
        <v>2000</v>
      </c>
      <c r="G28" s="68">
        <v>1000</v>
      </c>
      <c r="H28" s="69">
        <v>100</v>
      </c>
      <c r="I28" s="70">
        <v>1</v>
      </c>
      <c r="J28" s="71">
        <f t="shared" si="0"/>
        <v>2</v>
      </c>
      <c r="K28" s="72">
        <f t="shared" si="1"/>
        <v>0.2</v>
      </c>
      <c r="L28" s="73">
        <v>11100</v>
      </c>
      <c r="M28" s="74">
        <f t="shared" si="2"/>
        <v>1110</v>
      </c>
      <c r="N28" s="75">
        <f t="shared" si="3"/>
        <v>1332</v>
      </c>
      <c r="O28" s="76">
        <f t="shared" si="4"/>
        <v>11100</v>
      </c>
      <c r="P28" s="136">
        <f t="shared" si="5"/>
        <v>13320</v>
      </c>
      <c r="Q28" s="106"/>
      <c r="R28" s="106"/>
      <c r="S28" s="106"/>
      <c r="T28" s="104"/>
      <c r="U28" s="104"/>
      <c r="V28" s="107"/>
      <c r="W28" s="107"/>
      <c r="X28" s="112"/>
      <c r="AA28" s="104"/>
      <c r="AB28" s="104"/>
      <c r="AC28" s="104"/>
      <c r="AD28" s="104"/>
      <c r="AE28" s="104"/>
      <c r="AF28" s="104"/>
      <c r="AG28" s="104"/>
      <c r="AH28" s="104"/>
      <c r="AI28" s="104"/>
    </row>
    <row r="29" spans="1:35" ht="15.75" customHeight="1">
      <c r="A29" s="838"/>
      <c r="B29" s="819"/>
      <c r="C29" s="109" t="s">
        <v>461</v>
      </c>
      <c r="D29" s="66" t="s">
        <v>98</v>
      </c>
      <c r="E29" s="66" t="s">
        <v>98</v>
      </c>
      <c r="F29" s="67">
        <v>2000</v>
      </c>
      <c r="G29" s="68">
        <v>1000</v>
      </c>
      <c r="H29" s="69">
        <v>110</v>
      </c>
      <c r="I29" s="70">
        <v>1</v>
      </c>
      <c r="J29" s="71">
        <f t="shared" si="0"/>
        <v>2</v>
      </c>
      <c r="K29" s="72">
        <f t="shared" si="1"/>
        <v>0.22</v>
      </c>
      <c r="L29" s="73">
        <v>11000</v>
      </c>
      <c r="M29" s="74">
        <f t="shared" si="2"/>
        <v>1210</v>
      </c>
      <c r="N29" s="75">
        <f t="shared" si="3"/>
        <v>1452</v>
      </c>
      <c r="O29" s="76">
        <f t="shared" si="4"/>
        <v>11000</v>
      </c>
      <c r="P29" s="136">
        <f t="shared" si="5"/>
        <v>13200</v>
      </c>
      <c r="Q29" s="106"/>
      <c r="R29" s="106"/>
      <c r="S29" s="106"/>
      <c r="T29" s="104"/>
      <c r="U29" s="104"/>
      <c r="V29" s="107"/>
      <c r="W29" s="107"/>
      <c r="X29" s="112"/>
      <c r="AA29" s="104"/>
      <c r="AB29" s="104"/>
      <c r="AC29" s="104"/>
      <c r="AD29" s="104"/>
      <c r="AE29" s="104"/>
      <c r="AF29" s="104"/>
      <c r="AG29" s="104"/>
      <c r="AH29" s="104"/>
      <c r="AI29" s="104"/>
    </row>
    <row r="30" spans="1:35" ht="15.75" customHeight="1">
      <c r="A30" s="838"/>
      <c r="B30" s="819"/>
      <c r="C30" s="810" t="s">
        <v>469</v>
      </c>
      <c r="D30" s="184" t="s">
        <v>98</v>
      </c>
      <c r="E30" s="184" t="s">
        <v>98</v>
      </c>
      <c r="F30" s="185">
        <v>2000</v>
      </c>
      <c r="G30" s="186">
        <v>1000</v>
      </c>
      <c r="H30" s="187">
        <v>120</v>
      </c>
      <c r="I30" s="188">
        <v>1</v>
      </c>
      <c r="J30" s="189">
        <f t="shared" si="0"/>
        <v>2</v>
      </c>
      <c r="K30" s="190">
        <f t="shared" si="1"/>
        <v>0.24</v>
      </c>
      <c r="L30" s="191">
        <v>10710</v>
      </c>
      <c r="M30" s="192">
        <f t="shared" si="2"/>
        <v>1285.2</v>
      </c>
      <c r="N30" s="193">
        <f t="shared" si="3"/>
        <v>1542.24</v>
      </c>
      <c r="O30" s="194">
        <f t="shared" si="4"/>
        <v>10710</v>
      </c>
      <c r="P30" s="196">
        <f t="shared" si="5"/>
        <v>12852</v>
      </c>
      <c r="Q30" s="106"/>
      <c r="R30" s="106"/>
      <c r="S30" s="106"/>
      <c r="T30" s="104"/>
      <c r="U30" s="104"/>
      <c r="V30" s="107"/>
      <c r="W30" s="107"/>
      <c r="X30" s="112"/>
      <c r="AA30" s="104"/>
      <c r="AB30" s="104"/>
      <c r="AC30" s="104"/>
      <c r="AD30" s="104"/>
      <c r="AE30" s="104"/>
      <c r="AF30" s="104"/>
      <c r="AG30" s="104"/>
      <c r="AH30" s="104"/>
      <c r="AI30" s="104"/>
    </row>
    <row r="31" spans="1:35" ht="15.75" customHeight="1">
      <c r="A31" s="845" t="s">
        <v>70</v>
      </c>
      <c r="B31" s="818" t="s">
        <v>130</v>
      </c>
      <c r="C31" s="809" t="s">
        <v>479</v>
      </c>
      <c r="D31" s="324" t="s">
        <v>96</v>
      </c>
      <c r="E31" s="324" t="s">
        <v>96</v>
      </c>
      <c r="F31" s="325">
        <v>6000</v>
      </c>
      <c r="G31" s="326">
        <v>1000</v>
      </c>
      <c r="H31" s="327">
        <v>40</v>
      </c>
      <c r="I31" s="328">
        <v>1</v>
      </c>
      <c r="J31" s="329">
        <f t="shared" si="0"/>
        <v>6</v>
      </c>
      <c r="K31" s="330">
        <f t="shared" si="1"/>
        <v>0.24</v>
      </c>
      <c r="L31" s="331">
        <v>8890</v>
      </c>
      <c r="M31" s="332">
        <f t="shared" si="2"/>
        <v>355.6</v>
      </c>
      <c r="N31" s="333">
        <f t="shared" si="3"/>
        <v>426.72</v>
      </c>
      <c r="O31" s="334">
        <f t="shared" si="4"/>
        <v>8890</v>
      </c>
      <c r="P31" s="335">
        <f t="shared" si="5"/>
        <v>10668</v>
      </c>
      <c r="Q31" s="106"/>
      <c r="R31" s="106"/>
      <c r="S31" s="106"/>
      <c r="T31" s="104"/>
      <c r="U31" s="104"/>
      <c r="V31" s="107"/>
      <c r="W31" s="107"/>
      <c r="AA31" s="104"/>
      <c r="AB31" s="104"/>
      <c r="AC31" s="104"/>
      <c r="AD31" s="104"/>
      <c r="AE31" s="104"/>
      <c r="AF31" s="104"/>
      <c r="AG31" s="104"/>
      <c r="AH31" s="104"/>
      <c r="AI31" s="104"/>
    </row>
    <row r="32" spans="1:35" ht="15.75" customHeight="1">
      <c r="A32" s="838"/>
      <c r="B32" s="819"/>
      <c r="C32" s="809" t="s">
        <v>480</v>
      </c>
      <c r="D32" s="256" t="s">
        <v>96</v>
      </c>
      <c r="E32" s="256" t="s">
        <v>96</v>
      </c>
      <c r="F32" s="257">
        <v>5000</v>
      </c>
      <c r="G32" s="258">
        <v>1000</v>
      </c>
      <c r="H32" s="259">
        <v>50</v>
      </c>
      <c r="I32" s="260">
        <v>1</v>
      </c>
      <c r="J32" s="261">
        <f t="shared" si="0"/>
        <v>5</v>
      </c>
      <c r="K32" s="262">
        <f t="shared" si="1"/>
        <v>0.25</v>
      </c>
      <c r="L32" s="263">
        <v>8240</v>
      </c>
      <c r="M32" s="264">
        <f t="shared" si="2"/>
        <v>412</v>
      </c>
      <c r="N32" s="265">
        <f t="shared" si="3"/>
        <v>494.4</v>
      </c>
      <c r="O32" s="266">
        <f t="shared" si="4"/>
        <v>8240</v>
      </c>
      <c r="P32" s="267">
        <f t="shared" si="5"/>
        <v>9888</v>
      </c>
      <c r="Q32" s="106"/>
      <c r="R32" s="106"/>
      <c r="S32" s="106"/>
      <c r="T32" s="104"/>
      <c r="U32" s="104"/>
      <c r="V32" s="107"/>
      <c r="W32" s="107"/>
      <c r="AA32" s="104"/>
      <c r="AB32" s="104"/>
      <c r="AC32" s="104"/>
      <c r="AD32" s="104"/>
      <c r="AE32" s="104"/>
      <c r="AF32" s="104"/>
      <c r="AG32" s="104"/>
      <c r="AH32" s="104"/>
      <c r="AI32" s="104"/>
    </row>
    <row r="33" spans="1:35" ht="15.75" customHeight="1">
      <c r="A33" s="838"/>
      <c r="B33" s="819"/>
      <c r="C33" s="809" t="s">
        <v>481</v>
      </c>
      <c r="D33" s="244" t="s">
        <v>97</v>
      </c>
      <c r="E33" s="244" t="s">
        <v>97</v>
      </c>
      <c r="F33" s="245">
        <v>4000</v>
      </c>
      <c r="G33" s="246">
        <v>1000</v>
      </c>
      <c r="H33" s="247">
        <v>60</v>
      </c>
      <c r="I33" s="248">
        <v>1</v>
      </c>
      <c r="J33" s="249">
        <f t="shared" si="0"/>
        <v>4</v>
      </c>
      <c r="K33" s="250">
        <f t="shared" si="1"/>
        <v>0.24</v>
      </c>
      <c r="L33" s="251">
        <v>8010</v>
      </c>
      <c r="M33" s="252">
        <f t="shared" si="2"/>
        <v>480.6</v>
      </c>
      <c r="N33" s="253">
        <f t="shared" si="3"/>
        <v>576.72</v>
      </c>
      <c r="O33" s="254">
        <f t="shared" si="4"/>
        <v>8010</v>
      </c>
      <c r="P33" s="255">
        <f t="shared" si="5"/>
        <v>9612</v>
      </c>
      <c r="Q33" s="106"/>
      <c r="R33" s="106"/>
      <c r="S33" s="106"/>
      <c r="T33" s="104"/>
      <c r="U33" s="104"/>
      <c r="V33" s="107"/>
      <c r="W33" s="107"/>
      <c r="AA33" s="104"/>
      <c r="AB33" s="104"/>
      <c r="AC33" s="104"/>
      <c r="AD33" s="104"/>
      <c r="AE33" s="104"/>
      <c r="AF33" s="104"/>
      <c r="AG33" s="104"/>
      <c r="AH33" s="104"/>
      <c r="AI33" s="104"/>
    </row>
    <row r="34" spans="1:35" ht="15.75" customHeight="1">
      <c r="A34" s="838"/>
      <c r="B34" s="819"/>
      <c r="C34" s="809" t="s">
        <v>482</v>
      </c>
      <c r="D34" s="66" t="s">
        <v>98</v>
      </c>
      <c r="E34" s="66" t="s">
        <v>98</v>
      </c>
      <c r="F34" s="67">
        <v>2000</v>
      </c>
      <c r="G34" s="68">
        <v>1000</v>
      </c>
      <c r="H34" s="69">
        <v>70</v>
      </c>
      <c r="I34" s="70">
        <v>1</v>
      </c>
      <c r="J34" s="71">
        <f t="shared" si="0"/>
        <v>2</v>
      </c>
      <c r="K34" s="72">
        <f t="shared" si="1"/>
        <v>0.14000000000000001</v>
      </c>
      <c r="L34" s="73">
        <v>7770</v>
      </c>
      <c r="M34" s="74">
        <f t="shared" si="2"/>
        <v>543.9</v>
      </c>
      <c r="N34" s="75">
        <f t="shared" si="3"/>
        <v>652.67999999999995</v>
      </c>
      <c r="O34" s="76">
        <f t="shared" si="4"/>
        <v>7770</v>
      </c>
      <c r="P34" s="136">
        <f t="shared" si="5"/>
        <v>9324</v>
      </c>
      <c r="Q34" s="106"/>
      <c r="R34" s="106"/>
      <c r="S34" s="106"/>
      <c r="T34" s="104"/>
      <c r="U34" s="104"/>
      <c r="V34" s="107"/>
      <c r="W34" s="107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ht="15.75" customHeight="1">
      <c r="A35" s="838"/>
      <c r="B35" s="819"/>
      <c r="C35" s="809" t="s">
        <v>483</v>
      </c>
      <c r="D35" s="244" t="s">
        <v>97</v>
      </c>
      <c r="E35" s="244" t="s">
        <v>97</v>
      </c>
      <c r="F35" s="245">
        <v>2000</v>
      </c>
      <c r="G35" s="246">
        <v>1000</v>
      </c>
      <c r="H35" s="247">
        <v>80</v>
      </c>
      <c r="I35" s="248">
        <v>1</v>
      </c>
      <c r="J35" s="249">
        <f t="shared" si="0"/>
        <v>2</v>
      </c>
      <c r="K35" s="250">
        <f t="shared" si="1"/>
        <v>0.16</v>
      </c>
      <c r="L35" s="251">
        <v>7380</v>
      </c>
      <c r="M35" s="252">
        <f t="shared" si="2"/>
        <v>590.4</v>
      </c>
      <c r="N35" s="253">
        <f t="shared" si="3"/>
        <v>708.48</v>
      </c>
      <c r="O35" s="254">
        <f t="shared" si="4"/>
        <v>7380</v>
      </c>
      <c r="P35" s="255">
        <f t="shared" si="5"/>
        <v>8856</v>
      </c>
      <c r="Q35" s="106"/>
      <c r="R35" s="106"/>
      <c r="S35" s="106"/>
      <c r="T35" s="104"/>
      <c r="U35" s="104"/>
      <c r="V35" s="107"/>
      <c r="W35" s="107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1:35" ht="15.75" customHeight="1">
      <c r="A36" s="838"/>
      <c r="B36" s="819"/>
      <c r="C36" s="809" t="s">
        <v>484</v>
      </c>
      <c r="D36" s="66" t="s">
        <v>98</v>
      </c>
      <c r="E36" s="66" t="s">
        <v>98</v>
      </c>
      <c r="F36" s="67">
        <v>2000</v>
      </c>
      <c r="G36" s="68">
        <v>1000</v>
      </c>
      <c r="H36" s="69">
        <v>90</v>
      </c>
      <c r="I36" s="70">
        <v>1</v>
      </c>
      <c r="J36" s="71">
        <f t="shared" si="0"/>
        <v>2</v>
      </c>
      <c r="K36" s="72">
        <f t="shared" si="1"/>
        <v>0.18</v>
      </c>
      <c r="L36" s="73">
        <v>7360</v>
      </c>
      <c r="M36" s="74">
        <f t="shared" si="2"/>
        <v>662.4</v>
      </c>
      <c r="N36" s="75">
        <f t="shared" si="3"/>
        <v>794.88</v>
      </c>
      <c r="O36" s="76">
        <f t="shared" si="4"/>
        <v>7360</v>
      </c>
      <c r="P36" s="136">
        <f t="shared" si="5"/>
        <v>8832</v>
      </c>
      <c r="Q36" s="106"/>
      <c r="R36" s="106"/>
      <c r="S36" s="106"/>
      <c r="T36" s="104"/>
      <c r="U36" s="104"/>
      <c r="V36" s="107"/>
      <c r="W36" s="107"/>
      <c r="AA36" s="104"/>
      <c r="AB36" s="104"/>
      <c r="AC36" s="104"/>
      <c r="AD36" s="104"/>
      <c r="AE36" s="104"/>
      <c r="AF36" s="104"/>
      <c r="AG36" s="104"/>
      <c r="AH36" s="104"/>
      <c r="AI36" s="104"/>
    </row>
    <row r="37" spans="1:35" ht="15.75" customHeight="1">
      <c r="A37" s="838"/>
      <c r="B37" s="819"/>
      <c r="C37" s="809" t="s">
        <v>485</v>
      </c>
      <c r="D37" s="244" t="s">
        <v>97</v>
      </c>
      <c r="E37" s="244" t="s">
        <v>97</v>
      </c>
      <c r="F37" s="245">
        <v>2000</v>
      </c>
      <c r="G37" s="246">
        <v>1000</v>
      </c>
      <c r="H37" s="247">
        <v>100</v>
      </c>
      <c r="I37" s="248">
        <v>1</v>
      </c>
      <c r="J37" s="249">
        <f t="shared" si="0"/>
        <v>2</v>
      </c>
      <c r="K37" s="250">
        <f t="shared" si="1"/>
        <v>0.2</v>
      </c>
      <c r="L37" s="251">
        <v>7060</v>
      </c>
      <c r="M37" s="252">
        <f t="shared" si="2"/>
        <v>706</v>
      </c>
      <c r="N37" s="253">
        <f t="shared" si="3"/>
        <v>847.2</v>
      </c>
      <c r="O37" s="254">
        <f t="shared" si="4"/>
        <v>7060</v>
      </c>
      <c r="P37" s="255">
        <f t="shared" si="5"/>
        <v>8472</v>
      </c>
      <c r="Q37" s="106"/>
      <c r="R37" s="106"/>
      <c r="S37" s="106"/>
      <c r="T37" s="104"/>
      <c r="U37" s="104"/>
      <c r="V37" s="107"/>
      <c r="W37" s="107"/>
      <c r="AA37" s="104"/>
      <c r="AB37" s="104"/>
      <c r="AC37" s="104"/>
      <c r="AD37" s="104"/>
      <c r="AE37" s="104"/>
      <c r="AF37" s="104"/>
      <c r="AG37" s="104"/>
      <c r="AH37" s="104"/>
      <c r="AI37" s="104"/>
    </row>
    <row r="38" spans="1:35" ht="15.75" customHeight="1">
      <c r="A38" s="838"/>
      <c r="B38" s="819"/>
      <c r="C38" s="809" t="s">
        <v>486</v>
      </c>
      <c r="D38" s="66" t="s">
        <v>98</v>
      </c>
      <c r="E38" s="66" t="s">
        <v>98</v>
      </c>
      <c r="F38" s="67">
        <v>2000</v>
      </c>
      <c r="G38" s="68">
        <v>1000</v>
      </c>
      <c r="H38" s="69">
        <v>110</v>
      </c>
      <c r="I38" s="70">
        <v>1</v>
      </c>
      <c r="J38" s="71">
        <f t="shared" si="0"/>
        <v>2</v>
      </c>
      <c r="K38" s="72">
        <f t="shared" si="1"/>
        <v>0.22</v>
      </c>
      <c r="L38" s="73">
        <v>7250</v>
      </c>
      <c r="M38" s="74">
        <f t="shared" si="2"/>
        <v>797.5</v>
      </c>
      <c r="N38" s="75">
        <f t="shared" si="3"/>
        <v>957</v>
      </c>
      <c r="O38" s="76">
        <f t="shared" si="4"/>
        <v>7250</v>
      </c>
      <c r="P38" s="136">
        <f t="shared" si="5"/>
        <v>8700</v>
      </c>
      <c r="Q38" s="106"/>
      <c r="R38" s="106"/>
      <c r="S38" s="106"/>
      <c r="T38" s="104"/>
      <c r="U38" s="104"/>
      <c r="V38" s="107"/>
      <c r="W38" s="107"/>
      <c r="AA38" s="104"/>
      <c r="AB38" s="104"/>
      <c r="AC38" s="104"/>
      <c r="AD38" s="104"/>
      <c r="AE38" s="104"/>
      <c r="AF38" s="104"/>
      <c r="AG38" s="104"/>
      <c r="AH38" s="104"/>
      <c r="AI38" s="104"/>
    </row>
    <row r="39" spans="1:35" ht="15.75" customHeight="1">
      <c r="A39" s="844"/>
      <c r="B39" s="820"/>
      <c r="C39" s="809" t="s">
        <v>487</v>
      </c>
      <c r="D39" s="149" t="s">
        <v>98</v>
      </c>
      <c r="E39" s="149" t="s">
        <v>98</v>
      </c>
      <c r="F39" s="150">
        <v>2000</v>
      </c>
      <c r="G39" s="151">
        <v>1000</v>
      </c>
      <c r="H39" s="152">
        <v>120</v>
      </c>
      <c r="I39" s="153">
        <v>1</v>
      </c>
      <c r="J39" s="154">
        <f t="shared" si="0"/>
        <v>2</v>
      </c>
      <c r="K39" s="155">
        <f t="shared" si="1"/>
        <v>0.24</v>
      </c>
      <c r="L39" s="156">
        <v>7050</v>
      </c>
      <c r="M39" s="157">
        <f t="shared" si="2"/>
        <v>846</v>
      </c>
      <c r="N39" s="158">
        <f t="shared" si="3"/>
        <v>1015.2</v>
      </c>
      <c r="O39" s="159">
        <f t="shared" si="4"/>
        <v>7050</v>
      </c>
      <c r="P39" s="160">
        <f t="shared" si="5"/>
        <v>8460</v>
      </c>
      <c r="Q39" s="106"/>
      <c r="R39" s="106"/>
      <c r="S39" s="106"/>
      <c r="T39" s="104"/>
      <c r="U39" s="104"/>
      <c r="V39" s="107"/>
      <c r="W39" s="107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1:35" ht="15.75" customHeight="1">
      <c r="A40" s="838" t="s">
        <v>78</v>
      </c>
      <c r="B40" s="821" t="s">
        <v>131</v>
      </c>
      <c r="C40" s="111" t="s">
        <v>488</v>
      </c>
      <c r="D40" s="268" t="s">
        <v>96</v>
      </c>
      <c r="E40" s="268" t="s">
        <v>96</v>
      </c>
      <c r="F40" s="269">
        <v>6000</v>
      </c>
      <c r="G40" s="270">
        <v>1000</v>
      </c>
      <c r="H40" s="271">
        <v>40</v>
      </c>
      <c r="I40" s="272">
        <v>1</v>
      </c>
      <c r="J40" s="273">
        <f t="shared" si="0"/>
        <v>6</v>
      </c>
      <c r="K40" s="274">
        <f t="shared" si="1"/>
        <v>0.24</v>
      </c>
      <c r="L40" s="275">
        <v>9420</v>
      </c>
      <c r="M40" s="276">
        <f t="shared" si="2"/>
        <v>376.8</v>
      </c>
      <c r="N40" s="277">
        <f t="shared" si="3"/>
        <v>452.16</v>
      </c>
      <c r="O40" s="278">
        <f t="shared" si="4"/>
        <v>9420</v>
      </c>
      <c r="P40" s="279">
        <f t="shared" si="5"/>
        <v>11304</v>
      </c>
      <c r="Q40" s="106"/>
      <c r="R40" s="106"/>
      <c r="S40" s="106"/>
      <c r="T40" s="104"/>
      <c r="U40" s="104"/>
      <c r="V40" s="107"/>
      <c r="W40" s="107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pans="1:35" ht="15.75" customHeight="1">
      <c r="A41" s="838"/>
      <c r="B41" s="821"/>
      <c r="C41" s="109" t="s">
        <v>489</v>
      </c>
      <c r="D41" s="244" t="s">
        <v>97</v>
      </c>
      <c r="E41" s="244" t="s">
        <v>97</v>
      </c>
      <c r="F41" s="245">
        <v>5000</v>
      </c>
      <c r="G41" s="246">
        <v>1000</v>
      </c>
      <c r="H41" s="247">
        <v>50</v>
      </c>
      <c r="I41" s="248">
        <v>1</v>
      </c>
      <c r="J41" s="249">
        <f t="shared" si="0"/>
        <v>5</v>
      </c>
      <c r="K41" s="250">
        <f t="shared" si="1"/>
        <v>0.25</v>
      </c>
      <c r="L41" s="251">
        <v>8830</v>
      </c>
      <c r="M41" s="252">
        <f t="shared" si="2"/>
        <v>441.5</v>
      </c>
      <c r="N41" s="253">
        <f t="shared" si="3"/>
        <v>529.79999999999995</v>
      </c>
      <c r="O41" s="254">
        <f t="shared" si="4"/>
        <v>8830</v>
      </c>
      <c r="P41" s="255">
        <f t="shared" si="5"/>
        <v>10596</v>
      </c>
      <c r="Q41" s="106"/>
      <c r="R41" s="106"/>
      <c r="S41" s="106"/>
      <c r="T41" s="104"/>
      <c r="U41" s="104"/>
      <c r="V41" s="107"/>
      <c r="W41" s="107"/>
      <c r="AA41" s="104"/>
      <c r="AB41" s="104"/>
      <c r="AC41" s="104"/>
      <c r="AD41" s="104"/>
      <c r="AE41" s="104"/>
      <c r="AF41" s="104"/>
      <c r="AG41" s="104"/>
      <c r="AH41" s="104"/>
      <c r="AI41" s="104"/>
    </row>
    <row r="42" spans="1:35" ht="15.75" customHeight="1">
      <c r="A42" s="838"/>
      <c r="B42" s="821"/>
      <c r="C42" s="109" t="s">
        <v>490</v>
      </c>
      <c r="D42" s="256" t="s">
        <v>96</v>
      </c>
      <c r="E42" s="256" t="s">
        <v>96</v>
      </c>
      <c r="F42" s="257">
        <v>4000</v>
      </c>
      <c r="G42" s="258">
        <v>1000</v>
      </c>
      <c r="H42" s="259">
        <v>60</v>
      </c>
      <c r="I42" s="260">
        <v>1</v>
      </c>
      <c r="J42" s="261">
        <f t="shared" si="0"/>
        <v>4</v>
      </c>
      <c r="K42" s="262">
        <f t="shared" si="1"/>
        <v>0.24</v>
      </c>
      <c r="L42" s="263">
        <v>8210</v>
      </c>
      <c r="M42" s="264">
        <f t="shared" si="2"/>
        <v>492.6</v>
      </c>
      <c r="N42" s="265">
        <f t="shared" si="3"/>
        <v>591.12</v>
      </c>
      <c r="O42" s="266">
        <f t="shared" si="4"/>
        <v>8210</v>
      </c>
      <c r="P42" s="267">
        <f t="shared" si="5"/>
        <v>9852</v>
      </c>
      <c r="Q42" s="106"/>
      <c r="R42" s="106"/>
      <c r="S42" s="106"/>
      <c r="T42" s="104"/>
      <c r="U42" s="104"/>
      <c r="V42" s="107"/>
      <c r="W42" s="107"/>
      <c r="AA42" s="104"/>
      <c r="AB42" s="104"/>
      <c r="AC42" s="104"/>
      <c r="AD42" s="104"/>
      <c r="AE42" s="104"/>
      <c r="AF42" s="104"/>
      <c r="AG42" s="104"/>
      <c r="AH42" s="104"/>
      <c r="AI42" s="104"/>
    </row>
    <row r="43" spans="1:35" ht="15.75" customHeight="1">
      <c r="A43" s="838"/>
      <c r="B43" s="821"/>
      <c r="C43" s="109" t="s">
        <v>491</v>
      </c>
      <c r="D43" s="66" t="s">
        <v>98</v>
      </c>
      <c r="E43" s="66" t="s">
        <v>98</v>
      </c>
      <c r="F43" s="67">
        <v>2000</v>
      </c>
      <c r="G43" s="68">
        <v>1000</v>
      </c>
      <c r="H43" s="69">
        <v>70</v>
      </c>
      <c r="I43" s="70">
        <v>1</v>
      </c>
      <c r="J43" s="71">
        <f t="shared" si="0"/>
        <v>2</v>
      </c>
      <c r="K43" s="72">
        <f t="shared" si="1"/>
        <v>0.14000000000000001</v>
      </c>
      <c r="L43" s="73">
        <v>8180</v>
      </c>
      <c r="M43" s="74">
        <f t="shared" si="2"/>
        <v>572.6</v>
      </c>
      <c r="N43" s="75">
        <f t="shared" si="3"/>
        <v>687.12</v>
      </c>
      <c r="O43" s="76">
        <f t="shared" si="4"/>
        <v>8180</v>
      </c>
      <c r="P43" s="136">
        <f t="shared" si="5"/>
        <v>9816</v>
      </c>
      <c r="Q43" s="106"/>
      <c r="R43" s="106"/>
      <c r="S43" s="106"/>
      <c r="T43" s="104"/>
      <c r="U43" s="104"/>
      <c r="V43" s="107"/>
      <c r="W43" s="107"/>
      <c r="AA43" s="104"/>
      <c r="AB43" s="104"/>
      <c r="AC43" s="104"/>
      <c r="AD43" s="104"/>
      <c r="AE43" s="104"/>
      <c r="AF43" s="104"/>
      <c r="AG43" s="104"/>
      <c r="AH43" s="104"/>
      <c r="AI43" s="104"/>
    </row>
    <row r="44" spans="1:35" ht="15.75" customHeight="1">
      <c r="A44" s="838"/>
      <c r="B44" s="821"/>
      <c r="C44" s="809" t="s">
        <v>492</v>
      </c>
      <c r="D44" s="244" t="s">
        <v>97</v>
      </c>
      <c r="E44" s="244" t="s">
        <v>97</v>
      </c>
      <c r="F44" s="245">
        <v>2000</v>
      </c>
      <c r="G44" s="246">
        <v>1000</v>
      </c>
      <c r="H44" s="247">
        <v>80</v>
      </c>
      <c r="I44" s="248">
        <v>1</v>
      </c>
      <c r="J44" s="249">
        <f t="shared" si="0"/>
        <v>2</v>
      </c>
      <c r="K44" s="250">
        <f t="shared" si="1"/>
        <v>0.16</v>
      </c>
      <c r="L44" s="251">
        <v>7750</v>
      </c>
      <c r="M44" s="252">
        <f t="shared" si="2"/>
        <v>620</v>
      </c>
      <c r="N44" s="253">
        <f t="shared" si="3"/>
        <v>744</v>
      </c>
      <c r="O44" s="254">
        <f t="shared" si="4"/>
        <v>7750</v>
      </c>
      <c r="P44" s="255">
        <f t="shared" si="5"/>
        <v>9300</v>
      </c>
      <c r="Q44" s="106"/>
      <c r="R44" s="106"/>
      <c r="S44" s="106"/>
      <c r="T44" s="104"/>
      <c r="U44" s="104"/>
      <c r="V44" s="107"/>
      <c r="W44" s="107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ht="15.75" customHeight="1">
      <c r="A45" s="838"/>
      <c r="B45" s="821"/>
      <c r="C45" s="809" t="s">
        <v>493</v>
      </c>
      <c r="D45" s="66" t="s">
        <v>98</v>
      </c>
      <c r="E45" s="66" t="s">
        <v>98</v>
      </c>
      <c r="F45" s="67">
        <v>2000</v>
      </c>
      <c r="G45" s="68">
        <v>1000</v>
      </c>
      <c r="H45" s="69">
        <v>90</v>
      </c>
      <c r="I45" s="70">
        <v>1</v>
      </c>
      <c r="J45" s="71">
        <f t="shared" ref="J45:J73" si="6">F45*G45*I45/1000000</f>
        <v>2</v>
      </c>
      <c r="K45" s="72">
        <f t="shared" ref="K45:K73" si="7">F45*G45*H45*I45/1000000000</f>
        <v>0.18</v>
      </c>
      <c r="L45" s="73">
        <v>7500</v>
      </c>
      <c r="M45" s="74">
        <f t="shared" ref="M45:M76" si="8">ROUND(O45*H45/1000,2)</f>
        <v>675</v>
      </c>
      <c r="N45" s="75">
        <f t="shared" ref="N45:N76" si="9">ROUND(M45*1.2,2)</f>
        <v>810</v>
      </c>
      <c r="O45" s="76">
        <f t="shared" ref="O45:O80" si="10">ROUND(L45*(1-$P$9),2)</f>
        <v>7500</v>
      </c>
      <c r="P45" s="136">
        <f t="shared" si="5"/>
        <v>9000</v>
      </c>
      <c r="Q45" s="106"/>
      <c r="R45" s="106"/>
      <c r="S45" s="106"/>
      <c r="T45" s="104"/>
      <c r="U45" s="104"/>
      <c r="V45" s="107"/>
      <c r="W45" s="107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35" ht="15.75" customHeight="1">
      <c r="A46" s="838"/>
      <c r="B46" s="821"/>
      <c r="C46" s="809" t="s">
        <v>494</v>
      </c>
      <c r="D46" s="780" t="s">
        <v>97</v>
      </c>
      <c r="E46" s="66" t="s">
        <v>98</v>
      </c>
      <c r="F46" s="67">
        <v>2000</v>
      </c>
      <c r="G46" s="68">
        <v>1000</v>
      </c>
      <c r="H46" s="69">
        <v>100</v>
      </c>
      <c r="I46" s="70">
        <v>1</v>
      </c>
      <c r="J46" s="71">
        <f t="shared" si="6"/>
        <v>2</v>
      </c>
      <c r="K46" s="72">
        <f t="shared" si="7"/>
        <v>0.2</v>
      </c>
      <c r="L46" s="73">
        <v>7440</v>
      </c>
      <c r="M46" s="74">
        <f t="shared" si="8"/>
        <v>744</v>
      </c>
      <c r="N46" s="75">
        <f t="shared" si="9"/>
        <v>892.8</v>
      </c>
      <c r="O46" s="76">
        <f t="shared" si="10"/>
        <v>7440</v>
      </c>
      <c r="P46" s="136">
        <f t="shared" si="5"/>
        <v>8928</v>
      </c>
      <c r="Q46" s="106"/>
      <c r="R46" s="106"/>
      <c r="S46" s="106"/>
      <c r="T46" s="104"/>
      <c r="U46" s="104"/>
      <c r="V46" s="107"/>
      <c r="W46" s="107"/>
      <c r="AA46" s="104"/>
      <c r="AB46" s="104"/>
      <c r="AC46" s="104"/>
      <c r="AD46" s="104"/>
      <c r="AE46" s="104"/>
      <c r="AF46" s="104"/>
      <c r="AG46" s="104"/>
      <c r="AH46" s="104"/>
      <c r="AI46" s="104"/>
    </row>
    <row r="47" spans="1:35" ht="15.75" customHeight="1">
      <c r="A47" s="838"/>
      <c r="B47" s="821"/>
      <c r="C47" s="809" t="s">
        <v>495</v>
      </c>
      <c r="D47" s="66" t="s">
        <v>98</v>
      </c>
      <c r="E47" s="66" t="s">
        <v>98</v>
      </c>
      <c r="F47" s="67">
        <v>2000</v>
      </c>
      <c r="G47" s="68">
        <v>1000</v>
      </c>
      <c r="H47" s="69">
        <v>110</v>
      </c>
      <c r="I47" s="70">
        <v>1</v>
      </c>
      <c r="J47" s="71">
        <f t="shared" si="6"/>
        <v>2</v>
      </c>
      <c r="K47" s="72">
        <f t="shared" si="7"/>
        <v>0.22</v>
      </c>
      <c r="L47" s="73">
        <v>7430</v>
      </c>
      <c r="M47" s="74">
        <f t="shared" si="8"/>
        <v>817.3</v>
      </c>
      <c r="N47" s="75">
        <f t="shared" si="9"/>
        <v>980.76</v>
      </c>
      <c r="O47" s="76">
        <f t="shared" si="10"/>
        <v>7430</v>
      </c>
      <c r="P47" s="136">
        <f t="shared" si="5"/>
        <v>8916</v>
      </c>
      <c r="Q47" s="106"/>
      <c r="R47" s="106"/>
      <c r="S47" s="106"/>
      <c r="T47" s="104"/>
      <c r="U47" s="104"/>
      <c r="V47" s="107"/>
      <c r="W47" s="107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ht="15.75" customHeight="1">
      <c r="A48" s="838"/>
      <c r="B48" s="821"/>
      <c r="C48" s="110" t="s">
        <v>496</v>
      </c>
      <c r="D48" s="184" t="s">
        <v>98</v>
      </c>
      <c r="E48" s="184" t="s">
        <v>98</v>
      </c>
      <c r="F48" s="185">
        <v>2000</v>
      </c>
      <c r="G48" s="186">
        <v>1000</v>
      </c>
      <c r="H48" s="187">
        <v>120</v>
      </c>
      <c r="I48" s="188">
        <v>1</v>
      </c>
      <c r="J48" s="189">
        <f t="shared" si="6"/>
        <v>2</v>
      </c>
      <c r="K48" s="190">
        <f t="shared" si="7"/>
        <v>0.24</v>
      </c>
      <c r="L48" s="191">
        <v>7360</v>
      </c>
      <c r="M48" s="192">
        <f t="shared" si="8"/>
        <v>883.2</v>
      </c>
      <c r="N48" s="193">
        <f t="shared" si="9"/>
        <v>1059.8399999999999</v>
      </c>
      <c r="O48" s="194">
        <f t="shared" si="10"/>
        <v>7360</v>
      </c>
      <c r="P48" s="196">
        <f t="shared" si="5"/>
        <v>8832</v>
      </c>
      <c r="Q48" s="106"/>
      <c r="R48" s="106"/>
      <c r="S48" s="106"/>
      <c r="T48" s="104"/>
      <c r="U48" s="104"/>
      <c r="V48" s="107"/>
      <c r="W48" s="107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1:35" ht="15.75" customHeight="1">
      <c r="A49" s="845" t="s">
        <v>71</v>
      </c>
      <c r="B49" s="822" t="s">
        <v>132</v>
      </c>
      <c r="C49" s="109" t="s">
        <v>452</v>
      </c>
      <c r="D49" s="292" t="s">
        <v>97</v>
      </c>
      <c r="E49" s="292" t="s">
        <v>97</v>
      </c>
      <c r="F49" s="293">
        <v>7000</v>
      </c>
      <c r="G49" s="294">
        <v>1000</v>
      </c>
      <c r="H49" s="295">
        <v>25</v>
      </c>
      <c r="I49" s="296">
        <v>1</v>
      </c>
      <c r="J49" s="297">
        <f t="shared" si="6"/>
        <v>7</v>
      </c>
      <c r="K49" s="298">
        <f t="shared" si="7"/>
        <v>0.17499999999999999</v>
      </c>
      <c r="L49" s="299">
        <v>9800</v>
      </c>
      <c r="M49" s="300">
        <f t="shared" si="8"/>
        <v>245</v>
      </c>
      <c r="N49" s="301">
        <f t="shared" si="9"/>
        <v>294</v>
      </c>
      <c r="O49" s="302">
        <f t="shared" si="10"/>
        <v>9800</v>
      </c>
      <c r="P49" s="303">
        <f t="shared" si="5"/>
        <v>11760</v>
      </c>
      <c r="Q49" s="106"/>
      <c r="R49" s="106"/>
      <c r="S49" s="106"/>
      <c r="T49" s="104"/>
      <c r="U49" s="104"/>
      <c r="V49" s="107"/>
      <c r="W49" s="107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1:35" ht="15.75" customHeight="1">
      <c r="A50" s="838"/>
      <c r="B50" s="821"/>
      <c r="C50" s="809" t="s">
        <v>453</v>
      </c>
      <c r="D50" s="244" t="s">
        <v>97</v>
      </c>
      <c r="E50" s="244" t="s">
        <v>97</v>
      </c>
      <c r="F50" s="245">
        <v>7000</v>
      </c>
      <c r="G50" s="246">
        <v>1000</v>
      </c>
      <c r="H50" s="247">
        <v>30</v>
      </c>
      <c r="I50" s="248">
        <v>1</v>
      </c>
      <c r="J50" s="249">
        <f t="shared" si="6"/>
        <v>7</v>
      </c>
      <c r="K50" s="250">
        <f t="shared" si="7"/>
        <v>0.21</v>
      </c>
      <c r="L50" s="251">
        <v>9070</v>
      </c>
      <c r="M50" s="252">
        <f t="shared" si="8"/>
        <v>272.10000000000002</v>
      </c>
      <c r="N50" s="253">
        <f t="shared" si="9"/>
        <v>326.52</v>
      </c>
      <c r="O50" s="254">
        <f t="shared" si="10"/>
        <v>9070</v>
      </c>
      <c r="P50" s="255">
        <f t="shared" si="5"/>
        <v>10884</v>
      </c>
      <c r="Q50" s="106"/>
      <c r="R50" s="106"/>
      <c r="S50" s="106"/>
      <c r="T50" s="104"/>
      <c r="U50" s="104"/>
      <c r="V50" s="107"/>
      <c r="W50" s="107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1:35" ht="15.75" customHeight="1">
      <c r="A51" s="838"/>
      <c r="B51" s="821"/>
      <c r="C51" s="809" t="s">
        <v>454</v>
      </c>
      <c r="D51" s="780" t="s">
        <v>97</v>
      </c>
      <c r="E51" s="66" t="s">
        <v>98</v>
      </c>
      <c r="F51" s="67">
        <v>5000</v>
      </c>
      <c r="G51" s="68">
        <v>1000</v>
      </c>
      <c r="H51" s="69">
        <v>40</v>
      </c>
      <c r="I51" s="70">
        <v>1</v>
      </c>
      <c r="J51" s="71">
        <f t="shared" si="6"/>
        <v>5</v>
      </c>
      <c r="K51" s="72">
        <f t="shared" si="7"/>
        <v>0.2</v>
      </c>
      <c r="L51" s="73">
        <v>8640</v>
      </c>
      <c r="M51" s="74">
        <f t="shared" si="8"/>
        <v>345.6</v>
      </c>
      <c r="N51" s="75">
        <f t="shared" si="9"/>
        <v>414.72</v>
      </c>
      <c r="O51" s="76">
        <f t="shared" si="10"/>
        <v>8640</v>
      </c>
      <c r="P51" s="136">
        <f t="shared" si="5"/>
        <v>10368</v>
      </c>
      <c r="Q51" s="106"/>
      <c r="R51" s="106"/>
      <c r="S51" s="106"/>
      <c r="T51" s="104"/>
      <c r="U51" s="104"/>
      <c r="V51" s="107"/>
      <c r="W51" s="107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1:35" ht="15.75" customHeight="1">
      <c r="A52" s="838"/>
      <c r="B52" s="821"/>
      <c r="C52" s="809" t="s">
        <v>455</v>
      </c>
      <c r="D52" s="256" t="s">
        <v>96</v>
      </c>
      <c r="E52" s="256" t="s">
        <v>96</v>
      </c>
      <c r="F52" s="257">
        <v>4000</v>
      </c>
      <c r="G52" s="258">
        <v>1000</v>
      </c>
      <c r="H52" s="259">
        <v>50</v>
      </c>
      <c r="I52" s="260">
        <v>1</v>
      </c>
      <c r="J52" s="261">
        <f t="shared" si="6"/>
        <v>4</v>
      </c>
      <c r="K52" s="262">
        <f t="shared" si="7"/>
        <v>0.2</v>
      </c>
      <c r="L52" s="263">
        <v>8070</v>
      </c>
      <c r="M52" s="264">
        <f t="shared" si="8"/>
        <v>403.5</v>
      </c>
      <c r="N52" s="265">
        <f t="shared" si="9"/>
        <v>484.2</v>
      </c>
      <c r="O52" s="266">
        <f t="shared" si="10"/>
        <v>8070</v>
      </c>
      <c r="P52" s="267">
        <f t="shared" si="5"/>
        <v>9684</v>
      </c>
      <c r="Q52" s="106"/>
      <c r="R52" s="106"/>
      <c r="S52" s="106"/>
      <c r="T52" s="104"/>
      <c r="U52" s="104"/>
      <c r="V52" s="107"/>
      <c r="W52" s="107"/>
      <c r="AA52" s="104"/>
      <c r="AB52" s="104"/>
      <c r="AC52" s="104"/>
      <c r="AD52" s="104"/>
      <c r="AE52" s="104"/>
      <c r="AF52" s="104"/>
      <c r="AG52" s="104"/>
      <c r="AH52" s="104"/>
      <c r="AI52" s="104"/>
    </row>
    <row r="53" spans="1:35" ht="15.75" customHeight="1">
      <c r="A53" s="838"/>
      <c r="B53" s="821"/>
      <c r="C53" s="809" t="s">
        <v>456</v>
      </c>
      <c r="D53" s="780" t="s">
        <v>98</v>
      </c>
      <c r="E53" s="244" t="s">
        <v>97</v>
      </c>
      <c r="F53" s="245">
        <v>2000</v>
      </c>
      <c r="G53" s="246">
        <v>1000</v>
      </c>
      <c r="H53" s="247">
        <v>60</v>
      </c>
      <c r="I53" s="248">
        <v>1</v>
      </c>
      <c r="J53" s="249">
        <f t="shared" si="6"/>
        <v>2</v>
      </c>
      <c r="K53" s="250">
        <f t="shared" si="7"/>
        <v>0.12</v>
      </c>
      <c r="L53" s="251">
        <v>8080</v>
      </c>
      <c r="M53" s="252">
        <f t="shared" si="8"/>
        <v>484.8</v>
      </c>
      <c r="N53" s="253">
        <f t="shared" si="9"/>
        <v>581.76</v>
      </c>
      <c r="O53" s="254">
        <f t="shared" si="10"/>
        <v>8080</v>
      </c>
      <c r="P53" s="255">
        <f t="shared" si="5"/>
        <v>9696</v>
      </c>
      <c r="Q53" s="106"/>
      <c r="R53" s="106"/>
      <c r="S53" s="106"/>
      <c r="T53" s="104"/>
      <c r="U53" s="104"/>
      <c r="V53" s="107"/>
      <c r="W53" s="107"/>
      <c r="AA53" s="104"/>
      <c r="AB53" s="104"/>
      <c r="AC53" s="104"/>
      <c r="AD53" s="104"/>
      <c r="AE53" s="104"/>
      <c r="AF53" s="104"/>
      <c r="AG53" s="104"/>
      <c r="AH53" s="104"/>
      <c r="AI53" s="104"/>
    </row>
    <row r="54" spans="1:35" ht="15.75" customHeight="1">
      <c r="A54" s="838"/>
      <c r="B54" s="821"/>
      <c r="C54" s="809" t="s">
        <v>457</v>
      </c>
      <c r="D54" s="244" t="s">
        <v>97</v>
      </c>
      <c r="E54" s="244" t="s">
        <v>97</v>
      </c>
      <c r="F54" s="245">
        <v>2000</v>
      </c>
      <c r="G54" s="246">
        <v>1000</v>
      </c>
      <c r="H54" s="247">
        <v>70</v>
      </c>
      <c r="I54" s="248">
        <v>1</v>
      </c>
      <c r="J54" s="249">
        <f t="shared" si="6"/>
        <v>2</v>
      </c>
      <c r="K54" s="250">
        <f t="shared" si="7"/>
        <v>0.14000000000000001</v>
      </c>
      <c r="L54" s="251">
        <v>7890</v>
      </c>
      <c r="M54" s="252">
        <f t="shared" si="8"/>
        <v>552.29999999999995</v>
      </c>
      <c r="N54" s="253">
        <f t="shared" si="9"/>
        <v>662.76</v>
      </c>
      <c r="O54" s="254">
        <f t="shared" si="10"/>
        <v>7890</v>
      </c>
      <c r="P54" s="255">
        <f t="shared" si="5"/>
        <v>9468</v>
      </c>
      <c r="Q54" s="106"/>
      <c r="R54" s="106"/>
      <c r="S54" s="106"/>
      <c r="T54" s="104"/>
      <c r="U54" s="104"/>
      <c r="V54" s="107"/>
      <c r="W54" s="107"/>
      <c r="AA54" s="104"/>
      <c r="AB54" s="104"/>
      <c r="AC54" s="104"/>
      <c r="AD54" s="104"/>
      <c r="AE54" s="104"/>
      <c r="AF54" s="104"/>
      <c r="AG54" s="104"/>
      <c r="AH54" s="104"/>
      <c r="AI54" s="104"/>
    </row>
    <row r="55" spans="1:35" ht="15.75" customHeight="1">
      <c r="A55" s="838"/>
      <c r="B55" s="821"/>
      <c r="C55" s="809" t="s">
        <v>458</v>
      </c>
      <c r="D55" s="244" t="s">
        <v>97</v>
      </c>
      <c r="E55" s="244" t="s">
        <v>97</v>
      </c>
      <c r="F55" s="245">
        <v>2000</v>
      </c>
      <c r="G55" s="246">
        <v>1000</v>
      </c>
      <c r="H55" s="247">
        <v>80</v>
      </c>
      <c r="I55" s="248">
        <v>1</v>
      </c>
      <c r="J55" s="249">
        <f t="shared" si="6"/>
        <v>2</v>
      </c>
      <c r="K55" s="250">
        <f t="shared" si="7"/>
        <v>0.16</v>
      </c>
      <c r="L55" s="251">
        <v>7630</v>
      </c>
      <c r="M55" s="252">
        <f t="shared" si="8"/>
        <v>610.4</v>
      </c>
      <c r="N55" s="253">
        <f t="shared" si="9"/>
        <v>732.48</v>
      </c>
      <c r="O55" s="254">
        <f t="shared" si="10"/>
        <v>7630</v>
      </c>
      <c r="P55" s="255">
        <f t="shared" si="5"/>
        <v>9156</v>
      </c>
      <c r="Q55" s="106"/>
      <c r="R55" s="106"/>
      <c r="S55" s="106"/>
      <c r="T55" s="104"/>
      <c r="U55" s="104"/>
      <c r="V55" s="107"/>
      <c r="W55" s="107"/>
      <c r="AA55" s="104"/>
      <c r="AB55" s="104"/>
      <c r="AC55" s="104"/>
      <c r="AD55" s="104"/>
      <c r="AE55" s="104"/>
      <c r="AF55" s="104"/>
      <c r="AG55" s="104"/>
      <c r="AH55" s="104"/>
      <c r="AI55" s="104"/>
    </row>
    <row r="56" spans="1:35" ht="15.75" customHeight="1">
      <c r="A56" s="838"/>
      <c r="B56" s="821"/>
      <c r="C56" s="809" t="s">
        <v>459</v>
      </c>
      <c r="D56" s="66" t="s">
        <v>98</v>
      </c>
      <c r="E56" s="66" t="s">
        <v>98</v>
      </c>
      <c r="F56" s="67">
        <v>2000</v>
      </c>
      <c r="G56" s="68">
        <v>1000</v>
      </c>
      <c r="H56" s="69">
        <v>90</v>
      </c>
      <c r="I56" s="70">
        <v>1</v>
      </c>
      <c r="J56" s="71">
        <f t="shared" si="6"/>
        <v>2</v>
      </c>
      <c r="K56" s="72">
        <f t="shared" si="7"/>
        <v>0.18</v>
      </c>
      <c r="L56" s="73">
        <v>7650</v>
      </c>
      <c r="M56" s="74">
        <f t="shared" si="8"/>
        <v>688.5</v>
      </c>
      <c r="N56" s="75">
        <f t="shared" si="9"/>
        <v>826.2</v>
      </c>
      <c r="O56" s="76">
        <f t="shared" si="10"/>
        <v>7650</v>
      </c>
      <c r="P56" s="136">
        <f t="shared" si="5"/>
        <v>9180</v>
      </c>
      <c r="Q56" s="106"/>
      <c r="R56" s="106"/>
      <c r="S56" s="106"/>
      <c r="T56" s="104"/>
      <c r="U56" s="104"/>
      <c r="V56" s="107"/>
      <c r="W56" s="107"/>
      <c r="AA56" s="104"/>
      <c r="AB56" s="104"/>
      <c r="AC56" s="104"/>
      <c r="AD56" s="104"/>
      <c r="AE56" s="104"/>
      <c r="AF56" s="104"/>
      <c r="AG56" s="104"/>
      <c r="AH56" s="104"/>
      <c r="AI56" s="104"/>
    </row>
    <row r="57" spans="1:35" ht="15.75" customHeight="1">
      <c r="A57" s="844"/>
      <c r="B57" s="823"/>
      <c r="C57" s="809" t="s">
        <v>460</v>
      </c>
      <c r="D57" s="304" t="s">
        <v>97</v>
      </c>
      <c r="E57" s="304" t="s">
        <v>97</v>
      </c>
      <c r="F57" s="305">
        <v>2000</v>
      </c>
      <c r="G57" s="306">
        <v>1000</v>
      </c>
      <c r="H57" s="307">
        <v>100</v>
      </c>
      <c r="I57" s="308">
        <v>1</v>
      </c>
      <c r="J57" s="309">
        <f t="shared" si="6"/>
        <v>2</v>
      </c>
      <c r="K57" s="310">
        <f t="shared" si="7"/>
        <v>0.2</v>
      </c>
      <c r="L57" s="311">
        <v>7540</v>
      </c>
      <c r="M57" s="312">
        <f t="shared" si="8"/>
        <v>754</v>
      </c>
      <c r="N57" s="313">
        <f t="shared" si="9"/>
        <v>904.8</v>
      </c>
      <c r="O57" s="314">
        <f t="shared" si="10"/>
        <v>7540</v>
      </c>
      <c r="P57" s="315">
        <f t="shared" si="5"/>
        <v>9048</v>
      </c>
      <c r="Q57" s="106"/>
      <c r="R57" s="106"/>
      <c r="S57" s="106"/>
      <c r="T57" s="104"/>
      <c r="U57" s="104"/>
      <c r="V57" s="107"/>
      <c r="W57" s="107"/>
      <c r="AA57" s="104"/>
      <c r="AB57" s="104"/>
      <c r="AC57" s="104"/>
      <c r="AD57" s="104"/>
      <c r="AE57" s="104"/>
      <c r="AF57" s="104"/>
      <c r="AG57" s="104"/>
      <c r="AH57" s="104"/>
      <c r="AI57" s="104"/>
    </row>
    <row r="58" spans="1:35" ht="15.75" customHeight="1">
      <c r="A58" s="838" t="s">
        <v>72</v>
      </c>
      <c r="B58" s="819" t="s">
        <v>133</v>
      </c>
      <c r="C58" s="111" t="s">
        <v>443</v>
      </c>
      <c r="D58" s="173" t="s">
        <v>98</v>
      </c>
      <c r="E58" s="173" t="s">
        <v>98</v>
      </c>
      <c r="F58" s="174">
        <v>7000</v>
      </c>
      <c r="G58" s="175">
        <v>1000</v>
      </c>
      <c r="H58" s="176">
        <v>25</v>
      </c>
      <c r="I58" s="177">
        <v>1</v>
      </c>
      <c r="J58" s="178">
        <f t="shared" si="6"/>
        <v>7</v>
      </c>
      <c r="K58" s="179">
        <f t="shared" si="7"/>
        <v>0.17499999999999999</v>
      </c>
      <c r="L58" s="180">
        <v>23060</v>
      </c>
      <c r="M58" s="181">
        <f t="shared" si="8"/>
        <v>576.5</v>
      </c>
      <c r="N58" s="182">
        <f t="shared" si="9"/>
        <v>691.8</v>
      </c>
      <c r="O58" s="183">
        <f t="shared" si="10"/>
        <v>23060</v>
      </c>
      <c r="P58" s="195">
        <f t="shared" si="5"/>
        <v>27672</v>
      </c>
      <c r="Q58" s="106"/>
      <c r="R58" s="106"/>
      <c r="S58" s="106"/>
      <c r="T58" s="104"/>
      <c r="U58" s="104"/>
      <c r="V58" s="107"/>
      <c r="W58" s="107"/>
      <c r="AA58" s="104"/>
      <c r="AB58" s="104"/>
      <c r="AC58" s="104"/>
      <c r="AD58" s="104"/>
      <c r="AE58" s="104"/>
      <c r="AF58" s="104"/>
      <c r="AG58" s="104"/>
      <c r="AH58" s="104"/>
      <c r="AI58" s="104"/>
    </row>
    <row r="59" spans="1:35" ht="15.75" customHeight="1">
      <c r="A59" s="838"/>
      <c r="B59" s="819"/>
      <c r="C59" s="809" t="s">
        <v>444</v>
      </c>
      <c r="D59" s="66" t="s">
        <v>98</v>
      </c>
      <c r="E59" s="66" t="s">
        <v>98</v>
      </c>
      <c r="F59" s="67">
        <v>7000</v>
      </c>
      <c r="G59" s="68">
        <v>1000</v>
      </c>
      <c r="H59" s="69">
        <v>30</v>
      </c>
      <c r="I59" s="70">
        <v>1</v>
      </c>
      <c r="J59" s="71">
        <f t="shared" si="6"/>
        <v>7</v>
      </c>
      <c r="K59" s="72">
        <f t="shared" si="7"/>
        <v>0.21</v>
      </c>
      <c r="L59" s="73">
        <v>19540</v>
      </c>
      <c r="M59" s="74">
        <f t="shared" si="8"/>
        <v>586.20000000000005</v>
      </c>
      <c r="N59" s="75">
        <f t="shared" si="9"/>
        <v>703.44</v>
      </c>
      <c r="O59" s="76">
        <f t="shared" si="10"/>
        <v>19540</v>
      </c>
      <c r="P59" s="136">
        <f t="shared" si="5"/>
        <v>23448</v>
      </c>
      <c r="Q59" s="106"/>
      <c r="R59" s="106"/>
      <c r="S59" s="106"/>
      <c r="T59" s="104"/>
      <c r="U59" s="104"/>
      <c r="V59" s="107"/>
      <c r="W59" s="107"/>
      <c r="AA59" s="104"/>
      <c r="AB59" s="104"/>
      <c r="AC59" s="104"/>
      <c r="AD59" s="104"/>
      <c r="AE59" s="104"/>
      <c r="AF59" s="104"/>
      <c r="AG59" s="104"/>
      <c r="AH59" s="104"/>
      <c r="AI59" s="104"/>
    </row>
    <row r="60" spans="1:35" ht="15.75" customHeight="1">
      <c r="A60" s="838"/>
      <c r="B60" s="819"/>
      <c r="C60" s="809" t="s">
        <v>445</v>
      </c>
      <c r="D60" s="66" t="s">
        <v>98</v>
      </c>
      <c r="E60" s="66" t="s">
        <v>98</v>
      </c>
      <c r="F60" s="67">
        <v>5000</v>
      </c>
      <c r="G60" s="68">
        <v>1000</v>
      </c>
      <c r="H60" s="69">
        <v>40</v>
      </c>
      <c r="I60" s="70">
        <v>1</v>
      </c>
      <c r="J60" s="71">
        <f t="shared" si="6"/>
        <v>5</v>
      </c>
      <c r="K60" s="72">
        <f t="shared" si="7"/>
        <v>0.2</v>
      </c>
      <c r="L60" s="73">
        <v>17050</v>
      </c>
      <c r="M60" s="74">
        <f t="shared" si="8"/>
        <v>682</v>
      </c>
      <c r="N60" s="75">
        <f t="shared" si="9"/>
        <v>818.4</v>
      </c>
      <c r="O60" s="76">
        <f t="shared" si="10"/>
        <v>17050</v>
      </c>
      <c r="P60" s="136">
        <f t="shared" si="5"/>
        <v>20460</v>
      </c>
      <c r="Q60" s="106"/>
      <c r="R60" s="106"/>
      <c r="S60" s="106"/>
      <c r="T60" s="104"/>
      <c r="U60" s="104"/>
      <c r="V60" s="107"/>
      <c r="W60" s="107"/>
      <c r="AA60" s="104"/>
      <c r="AB60" s="104"/>
      <c r="AC60" s="104"/>
      <c r="AD60" s="104"/>
      <c r="AE60" s="104"/>
      <c r="AF60" s="104"/>
      <c r="AG60" s="104"/>
      <c r="AH60" s="104"/>
      <c r="AI60" s="104"/>
    </row>
    <row r="61" spans="1:35" ht="15.75" customHeight="1">
      <c r="A61" s="838"/>
      <c r="B61" s="819"/>
      <c r="C61" s="809" t="s">
        <v>446</v>
      </c>
      <c r="D61" s="66" t="s">
        <v>98</v>
      </c>
      <c r="E61" s="66" t="s">
        <v>98</v>
      </c>
      <c r="F61" s="67">
        <v>4000</v>
      </c>
      <c r="G61" s="68">
        <v>1000</v>
      </c>
      <c r="H61" s="69">
        <v>50</v>
      </c>
      <c r="I61" s="70">
        <v>1</v>
      </c>
      <c r="J61" s="71">
        <f t="shared" si="6"/>
        <v>4</v>
      </c>
      <c r="K61" s="72">
        <f t="shared" si="7"/>
        <v>0.2</v>
      </c>
      <c r="L61" s="73">
        <v>15370</v>
      </c>
      <c r="M61" s="74">
        <f t="shared" si="8"/>
        <v>768.5</v>
      </c>
      <c r="N61" s="75">
        <f t="shared" si="9"/>
        <v>922.2</v>
      </c>
      <c r="O61" s="76">
        <f t="shared" si="10"/>
        <v>15370</v>
      </c>
      <c r="P61" s="136">
        <f t="shared" si="5"/>
        <v>18444</v>
      </c>
      <c r="Q61" s="106"/>
      <c r="R61" s="106"/>
      <c r="S61" s="106"/>
      <c r="T61" s="104"/>
      <c r="U61" s="104"/>
      <c r="V61" s="107"/>
      <c r="W61" s="107"/>
      <c r="AA61" s="104"/>
      <c r="AB61" s="104"/>
      <c r="AC61" s="104"/>
      <c r="AD61" s="104"/>
      <c r="AE61" s="104"/>
      <c r="AF61" s="104"/>
      <c r="AG61" s="104"/>
      <c r="AH61" s="104"/>
      <c r="AI61" s="104"/>
    </row>
    <row r="62" spans="1:35" ht="15.75" customHeight="1">
      <c r="A62" s="838"/>
      <c r="B62" s="819"/>
      <c r="C62" s="809" t="s">
        <v>447</v>
      </c>
      <c r="D62" s="66" t="s">
        <v>98</v>
      </c>
      <c r="E62" s="66" t="s">
        <v>98</v>
      </c>
      <c r="F62" s="67">
        <v>2000</v>
      </c>
      <c r="G62" s="68">
        <v>1000</v>
      </c>
      <c r="H62" s="69">
        <v>60</v>
      </c>
      <c r="I62" s="70">
        <v>1</v>
      </c>
      <c r="J62" s="71">
        <f t="shared" si="6"/>
        <v>2</v>
      </c>
      <c r="K62" s="72">
        <f t="shared" si="7"/>
        <v>0.12</v>
      </c>
      <c r="L62" s="73">
        <v>14280</v>
      </c>
      <c r="M62" s="74">
        <f t="shared" si="8"/>
        <v>856.8</v>
      </c>
      <c r="N62" s="75">
        <f t="shared" si="9"/>
        <v>1028.1600000000001</v>
      </c>
      <c r="O62" s="76">
        <f t="shared" si="10"/>
        <v>14280</v>
      </c>
      <c r="P62" s="136">
        <f t="shared" si="5"/>
        <v>17136</v>
      </c>
      <c r="Q62" s="106"/>
      <c r="R62" s="106"/>
      <c r="S62" s="106"/>
      <c r="T62" s="104"/>
      <c r="U62" s="104"/>
      <c r="V62" s="107"/>
      <c r="W62" s="107"/>
      <c r="AA62" s="104"/>
      <c r="AB62" s="104"/>
      <c r="AC62" s="104"/>
      <c r="AD62" s="104"/>
      <c r="AE62" s="104"/>
      <c r="AF62" s="104"/>
      <c r="AG62" s="104"/>
      <c r="AH62" s="104"/>
      <c r="AI62" s="104"/>
    </row>
    <row r="63" spans="1:35" ht="15.75" customHeight="1">
      <c r="A63" s="838"/>
      <c r="B63" s="819"/>
      <c r="C63" s="809" t="s">
        <v>448</v>
      </c>
      <c r="D63" s="66" t="s">
        <v>98</v>
      </c>
      <c r="E63" s="66" t="s">
        <v>98</v>
      </c>
      <c r="F63" s="67">
        <v>2000</v>
      </c>
      <c r="G63" s="68">
        <v>1000</v>
      </c>
      <c r="H63" s="69">
        <v>70</v>
      </c>
      <c r="I63" s="70">
        <v>1</v>
      </c>
      <c r="J63" s="71">
        <f t="shared" si="6"/>
        <v>2</v>
      </c>
      <c r="K63" s="72">
        <f t="shared" si="7"/>
        <v>0.14000000000000001</v>
      </c>
      <c r="L63" s="73">
        <v>13580</v>
      </c>
      <c r="M63" s="74">
        <f t="shared" si="8"/>
        <v>950.6</v>
      </c>
      <c r="N63" s="75">
        <f t="shared" si="9"/>
        <v>1140.72</v>
      </c>
      <c r="O63" s="76">
        <f t="shared" si="10"/>
        <v>13580</v>
      </c>
      <c r="P63" s="136">
        <f t="shared" si="5"/>
        <v>16296</v>
      </c>
      <c r="Q63" s="106"/>
      <c r="R63" s="106"/>
      <c r="S63" s="106"/>
      <c r="T63" s="104"/>
      <c r="U63" s="104"/>
      <c r="V63" s="107"/>
      <c r="W63" s="107"/>
      <c r="AA63" s="104"/>
      <c r="AB63" s="104"/>
      <c r="AC63" s="104"/>
      <c r="AD63" s="104"/>
      <c r="AE63" s="104"/>
      <c r="AF63" s="104"/>
      <c r="AG63" s="104"/>
      <c r="AH63" s="104"/>
      <c r="AI63" s="104"/>
    </row>
    <row r="64" spans="1:35" ht="15.75" customHeight="1">
      <c r="A64" s="838"/>
      <c r="B64" s="819"/>
      <c r="C64" s="809" t="s">
        <v>449</v>
      </c>
      <c r="D64" s="66" t="s">
        <v>98</v>
      </c>
      <c r="E64" s="66" t="s">
        <v>98</v>
      </c>
      <c r="F64" s="67">
        <v>2000</v>
      </c>
      <c r="G64" s="68">
        <v>1000</v>
      </c>
      <c r="H64" s="69">
        <v>80</v>
      </c>
      <c r="I64" s="70">
        <v>1</v>
      </c>
      <c r="J64" s="71">
        <f t="shared" si="6"/>
        <v>2</v>
      </c>
      <c r="K64" s="72">
        <f t="shared" si="7"/>
        <v>0.16</v>
      </c>
      <c r="L64" s="73">
        <v>12830</v>
      </c>
      <c r="M64" s="74">
        <f t="shared" si="8"/>
        <v>1026.4000000000001</v>
      </c>
      <c r="N64" s="75">
        <f t="shared" si="9"/>
        <v>1231.68</v>
      </c>
      <c r="O64" s="76">
        <f t="shared" si="10"/>
        <v>12830</v>
      </c>
      <c r="P64" s="136">
        <f t="shared" si="5"/>
        <v>15396</v>
      </c>
      <c r="Q64" s="106"/>
      <c r="R64" s="106"/>
      <c r="S64" s="106"/>
      <c r="T64" s="104"/>
      <c r="U64" s="104"/>
      <c r="V64" s="107"/>
      <c r="W64" s="107"/>
      <c r="AA64" s="104"/>
      <c r="AB64" s="104"/>
      <c r="AC64" s="104"/>
      <c r="AD64" s="104"/>
      <c r="AE64" s="104"/>
      <c r="AF64" s="104"/>
      <c r="AG64" s="104"/>
      <c r="AH64" s="104"/>
      <c r="AI64" s="104"/>
    </row>
    <row r="65" spans="1:36" ht="15.75" customHeight="1">
      <c r="A65" s="838"/>
      <c r="B65" s="819"/>
      <c r="C65" s="809" t="s">
        <v>450</v>
      </c>
      <c r="D65" s="66" t="s">
        <v>98</v>
      </c>
      <c r="E65" s="66" t="s">
        <v>98</v>
      </c>
      <c r="F65" s="67">
        <v>2000</v>
      </c>
      <c r="G65" s="68">
        <v>1000</v>
      </c>
      <c r="H65" s="69">
        <v>90</v>
      </c>
      <c r="I65" s="70">
        <v>1</v>
      </c>
      <c r="J65" s="71">
        <f t="shared" si="6"/>
        <v>2</v>
      </c>
      <c r="K65" s="72">
        <f t="shared" si="7"/>
        <v>0.18</v>
      </c>
      <c r="L65" s="73">
        <v>12320</v>
      </c>
      <c r="M65" s="74">
        <f t="shared" si="8"/>
        <v>1108.8</v>
      </c>
      <c r="N65" s="75">
        <f t="shared" si="9"/>
        <v>1330.56</v>
      </c>
      <c r="O65" s="76">
        <f t="shared" si="10"/>
        <v>12320</v>
      </c>
      <c r="P65" s="136">
        <f t="shared" si="5"/>
        <v>14784</v>
      </c>
      <c r="Q65" s="106"/>
      <c r="R65" s="106"/>
      <c r="S65" s="106"/>
      <c r="T65" s="104"/>
      <c r="U65" s="104"/>
      <c r="V65" s="107"/>
      <c r="W65" s="107"/>
      <c r="AA65" s="104"/>
      <c r="AB65" s="104"/>
      <c r="AC65" s="104"/>
      <c r="AD65" s="104"/>
      <c r="AE65" s="104"/>
      <c r="AF65" s="104"/>
      <c r="AG65" s="104"/>
      <c r="AH65" s="104"/>
      <c r="AI65" s="104"/>
    </row>
    <row r="66" spans="1:36" ht="15.75" customHeight="1">
      <c r="A66" s="838"/>
      <c r="B66" s="819"/>
      <c r="C66" s="810" t="s">
        <v>451</v>
      </c>
      <c r="D66" s="184" t="s">
        <v>98</v>
      </c>
      <c r="E66" s="184" t="s">
        <v>98</v>
      </c>
      <c r="F66" s="185">
        <v>2000</v>
      </c>
      <c r="G66" s="186">
        <v>1000</v>
      </c>
      <c r="H66" s="187">
        <v>100</v>
      </c>
      <c r="I66" s="188">
        <v>1</v>
      </c>
      <c r="J66" s="189">
        <f t="shared" si="6"/>
        <v>2</v>
      </c>
      <c r="K66" s="190">
        <f t="shared" si="7"/>
        <v>0.2</v>
      </c>
      <c r="L66" s="191">
        <v>12130</v>
      </c>
      <c r="M66" s="192">
        <f t="shared" si="8"/>
        <v>1213</v>
      </c>
      <c r="N66" s="193">
        <f t="shared" si="9"/>
        <v>1455.6</v>
      </c>
      <c r="O66" s="194">
        <f t="shared" si="10"/>
        <v>12130</v>
      </c>
      <c r="P66" s="196">
        <f t="shared" si="5"/>
        <v>14556</v>
      </c>
      <c r="Q66" s="106"/>
      <c r="R66" s="106"/>
      <c r="S66" s="106"/>
      <c r="T66" s="104"/>
      <c r="U66" s="104"/>
      <c r="V66" s="107"/>
      <c r="W66" s="107"/>
      <c r="AA66" s="104"/>
      <c r="AB66" s="104"/>
      <c r="AC66" s="104"/>
      <c r="AD66" s="104"/>
      <c r="AE66" s="104"/>
      <c r="AF66" s="104"/>
      <c r="AG66" s="104"/>
      <c r="AH66" s="104"/>
      <c r="AI66" s="104"/>
    </row>
    <row r="67" spans="1:36" s="113" customFormat="1" ht="15.75" customHeight="1">
      <c r="A67" s="845" t="s">
        <v>73</v>
      </c>
      <c r="B67" s="818" t="s">
        <v>133</v>
      </c>
      <c r="C67" s="809" t="s">
        <v>442</v>
      </c>
      <c r="D67" s="292" t="s">
        <v>97</v>
      </c>
      <c r="E67" s="292" t="s">
        <v>97</v>
      </c>
      <c r="F67" s="293">
        <v>7000</v>
      </c>
      <c r="G67" s="294">
        <v>1000</v>
      </c>
      <c r="H67" s="295">
        <v>25</v>
      </c>
      <c r="I67" s="296">
        <v>1</v>
      </c>
      <c r="J67" s="297">
        <f t="shared" si="6"/>
        <v>7</v>
      </c>
      <c r="K67" s="298">
        <f t="shared" si="7"/>
        <v>0.17499999999999999</v>
      </c>
      <c r="L67" s="299">
        <v>11680</v>
      </c>
      <c r="M67" s="300">
        <f t="shared" si="8"/>
        <v>292</v>
      </c>
      <c r="N67" s="301">
        <f t="shared" si="9"/>
        <v>350.4</v>
      </c>
      <c r="O67" s="302">
        <f t="shared" si="10"/>
        <v>11680</v>
      </c>
      <c r="P67" s="303">
        <f t="shared" si="5"/>
        <v>14016</v>
      </c>
      <c r="Q67" s="106"/>
      <c r="R67" s="106"/>
      <c r="S67" s="106"/>
      <c r="T67" s="104"/>
      <c r="U67" s="104"/>
      <c r="V67" s="107"/>
      <c r="W67" s="107"/>
      <c r="X67" s="103"/>
      <c r="Y67" s="103"/>
      <c r="Z67" s="103"/>
      <c r="AA67" s="104"/>
      <c r="AB67" s="104"/>
      <c r="AC67" s="104"/>
      <c r="AD67" s="104"/>
      <c r="AE67" s="104"/>
      <c r="AF67" s="104"/>
      <c r="AG67" s="104"/>
      <c r="AH67" s="104"/>
      <c r="AI67" s="104"/>
      <c r="AJ67" s="103"/>
    </row>
    <row r="68" spans="1:36" ht="15.75" customHeight="1">
      <c r="A68" s="838"/>
      <c r="B68" s="819"/>
      <c r="C68" s="809" t="s">
        <v>436</v>
      </c>
      <c r="D68" s="780" t="s">
        <v>98</v>
      </c>
      <c r="E68" s="244" t="s">
        <v>97</v>
      </c>
      <c r="F68" s="245">
        <v>7000</v>
      </c>
      <c r="G68" s="246">
        <v>1000</v>
      </c>
      <c r="H68" s="247">
        <v>30</v>
      </c>
      <c r="I68" s="248">
        <v>1</v>
      </c>
      <c r="J68" s="249">
        <f t="shared" si="6"/>
        <v>7</v>
      </c>
      <c r="K68" s="250">
        <f t="shared" si="7"/>
        <v>0.21</v>
      </c>
      <c r="L68" s="251">
        <v>10330</v>
      </c>
      <c r="M68" s="252">
        <f t="shared" si="8"/>
        <v>309.89999999999998</v>
      </c>
      <c r="N68" s="253">
        <f t="shared" si="9"/>
        <v>371.88</v>
      </c>
      <c r="O68" s="254">
        <f t="shared" si="10"/>
        <v>10330</v>
      </c>
      <c r="P68" s="255">
        <f t="shared" si="5"/>
        <v>12396</v>
      </c>
      <c r="Q68" s="106"/>
      <c r="R68" s="106"/>
      <c r="S68" s="106"/>
      <c r="T68" s="104"/>
      <c r="U68" s="104"/>
      <c r="V68" s="107"/>
      <c r="W68" s="107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1:36" ht="15.75" customHeight="1">
      <c r="A69" s="838"/>
      <c r="B69" s="819"/>
      <c r="C69" s="809" t="s">
        <v>437</v>
      </c>
      <c r="D69" s="66" t="s">
        <v>98</v>
      </c>
      <c r="E69" s="66" t="s">
        <v>98</v>
      </c>
      <c r="F69" s="67">
        <v>5000</v>
      </c>
      <c r="G69" s="68">
        <v>1000</v>
      </c>
      <c r="H69" s="69">
        <v>40</v>
      </c>
      <c r="I69" s="70">
        <v>1</v>
      </c>
      <c r="J69" s="71">
        <f t="shared" si="6"/>
        <v>5</v>
      </c>
      <c r="K69" s="72">
        <f t="shared" si="7"/>
        <v>0.2</v>
      </c>
      <c r="L69" s="73">
        <v>9840</v>
      </c>
      <c r="M69" s="74">
        <f t="shared" si="8"/>
        <v>393.6</v>
      </c>
      <c r="N69" s="75">
        <f t="shared" si="9"/>
        <v>472.32</v>
      </c>
      <c r="O69" s="76">
        <f t="shared" si="10"/>
        <v>9840</v>
      </c>
      <c r="P69" s="136">
        <f t="shared" si="5"/>
        <v>11808</v>
      </c>
      <c r="Q69" s="106"/>
      <c r="R69" s="106"/>
      <c r="S69" s="106"/>
      <c r="T69" s="104"/>
      <c r="U69" s="104"/>
      <c r="V69" s="107"/>
      <c r="W69" s="107"/>
      <c r="AA69" s="104"/>
      <c r="AB69" s="104"/>
      <c r="AC69" s="104"/>
      <c r="AD69" s="104"/>
      <c r="AE69" s="104"/>
      <c r="AF69" s="104"/>
      <c r="AG69" s="104"/>
      <c r="AH69" s="104"/>
      <c r="AI69" s="104"/>
    </row>
    <row r="70" spans="1:36" ht="15.75" customHeight="1">
      <c r="A70" s="838"/>
      <c r="B70" s="819"/>
      <c r="C70" s="809" t="s">
        <v>438</v>
      </c>
      <c r="D70" s="244" t="s">
        <v>97</v>
      </c>
      <c r="E70" s="244" t="s">
        <v>97</v>
      </c>
      <c r="F70" s="245">
        <v>4000</v>
      </c>
      <c r="G70" s="246">
        <v>1000</v>
      </c>
      <c r="H70" s="247">
        <v>50</v>
      </c>
      <c r="I70" s="248">
        <v>1</v>
      </c>
      <c r="J70" s="249">
        <f t="shared" si="6"/>
        <v>4</v>
      </c>
      <c r="K70" s="250">
        <f t="shared" si="7"/>
        <v>0.2</v>
      </c>
      <c r="L70" s="251">
        <v>9050</v>
      </c>
      <c r="M70" s="252">
        <f t="shared" si="8"/>
        <v>452.5</v>
      </c>
      <c r="N70" s="253">
        <f t="shared" si="9"/>
        <v>543</v>
      </c>
      <c r="O70" s="254">
        <f t="shared" si="10"/>
        <v>9050</v>
      </c>
      <c r="P70" s="255">
        <f t="shared" si="5"/>
        <v>10860</v>
      </c>
      <c r="Q70" s="106"/>
      <c r="R70" s="106"/>
      <c r="S70" s="106"/>
      <c r="T70" s="104"/>
      <c r="U70" s="104"/>
      <c r="V70" s="107"/>
      <c r="W70" s="107"/>
      <c r="AA70" s="104"/>
      <c r="AB70" s="104"/>
      <c r="AC70" s="104"/>
      <c r="AD70" s="104"/>
      <c r="AE70" s="104"/>
      <c r="AF70" s="104"/>
      <c r="AG70" s="104"/>
      <c r="AH70" s="104"/>
      <c r="AI70" s="104"/>
    </row>
    <row r="71" spans="1:36" ht="15.75" customHeight="1">
      <c r="A71" s="838"/>
      <c r="B71" s="819"/>
      <c r="C71" s="809" t="s">
        <v>439</v>
      </c>
      <c r="D71" s="66" t="s">
        <v>98</v>
      </c>
      <c r="E71" s="66" t="s">
        <v>98</v>
      </c>
      <c r="F71" s="67">
        <v>2000</v>
      </c>
      <c r="G71" s="68">
        <v>1000</v>
      </c>
      <c r="H71" s="69">
        <v>60</v>
      </c>
      <c r="I71" s="70">
        <v>1</v>
      </c>
      <c r="J71" s="71">
        <f t="shared" si="6"/>
        <v>2</v>
      </c>
      <c r="K71" s="72">
        <f t="shared" si="7"/>
        <v>0.12</v>
      </c>
      <c r="L71" s="73">
        <v>8770</v>
      </c>
      <c r="M71" s="74">
        <f t="shared" si="8"/>
        <v>526.20000000000005</v>
      </c>
      <c r="N71" s="75">
        <f t="shared" si="9"/>
        <v>631.44000000000005</v>
      </c>
      <c r="O71" s="76">
        <f t="shared" si="10"/>
        <v>8770</v>
      </c>
      <c r="P71" s="136">
        <f t="shared" si="5"/>
        <v>10524</v>
      </c>
      <c r="Q71" s="106"/>
      <c r="R71" s="106"/>
      <c r="S71" s="106"/>
      <c r="T71" s="104"/>
      <c r="U71" s="104"/>
      <c r="V71" s="107"/>
      <c r="W71" s="107"/>
      <c r="AA71" s="104"/>
      <c r="AB71" s="104"/>
      <c r="AC71" s="104"/>
      <c r="AD71" s="104"/>
      <c r="AE71" s="104"/>
      <c r="AF71" s="104"/>
      <c r="AG71" s="104"/>
      <c r="AH71" s="104"/>
      <c r="AI71" s="104"/>
    </row>
    <row r="72" spans="1:36" ht="15.75" customHeight="1">
      <c r="A72" s="838"/>
      <c r="B72" s="819"/>
      <c r="C72" s="809" t="s">
        <v>440</v>
      </c>
      <c r="D72" s="66" t="s">
        <v>98</v>
      </c>
      <c r="E72" s="66" t="s">
        <v>98</v>
      </c>
      <c r="F72" s="67">
        <v>2000</v>
      </c>
      <c r="G72" s="68">
        <v>1000</v>
      </c>
      <c r="H72" s="69">
        <v>70</v>
      </c>
      <c r="I72" s="70">
        <v>1</v>
      </c>
      <c r="J72" s="71">
        <f t="shared" si="6"/>
        <v>2</v>
      </c>
      <c r="K72" s="72">
        <f t="shared" si="7"/>
        <v>0.14000000000000001</v>
      </c>
      <c r="L72" s="73">
        <v>8600</v>
      </c>
      <c r="M72" s="74">
        <f t="shared" si="8"/>
        <v>602</v>
      </c>
      <c r="N72" s="75">
        <f t="shared" si="9"/>
        <v>722.4</v>
      </c>
      <c r="O72" s="76">
        <f t="shared" si="10"/>
        <v>8600</v>
      </c>
      <c r="P72" s="136">
        <f t="shared" si="5"/>
        <v>10320</v>
      </c>
      <c r="Q72" s="106"/>
      <c r="R72" s="106"/>
      <c r="S72" s="106"/>
      <c r="T72" s="104"/>
      <c r="U72" s="104"/>
      <c r="V72" s="107"/>
      <c r="W72" s="107"/>
      <c r="AA72" s="104"/>
      <c r="AB72" s="104"/>
      <c r="AC72" s="104"/>
      <c r="AD72" s="104"/>
      <c r="AE72" s="104"/>
      <c r="AF72" s="104"/>
      <c r="AG72" s="104"/>
      <c r="AH72" s="104"/>
      <c r="AI72" s="104"/>
    </row>
    <row r="73" spans="1:36" ht="15.75" customHeight="1">
      <c r="A73" s="838"/>
      <c r="B73" s="819"/>
      <c r="C73" s="809" t="s">
        <v>441</v>
      </c>
      <c r="D73" s="66" t="s">
        <v>98</v>
      </c>
      <c r="E73" s="66" t="s">
        <v>98</v>
      </c>
      <c r="F73" s="67">
        <v>2000</v>
      </c>
      <c r="G73" s="68">
        <v>1000</v>
      </c>
      <c r="H73" s="69">
        <v>80</v>
      </c>
      <c r="I73" s="70">
        <v>1</v>
      </c>
      <c r="J73" s="71">
        <f t="shared" si="6"/>
        <v>2</v>
      </c>
      <c r="K73" s="72">
        <f t="shared" si="7"/>
        <v>0.16</v>
      </c>
      <c r="L73" s="73">
        <v>8290</v>
      </c>
      <c r="M73" s="74">
        <f t="shared" si="8"/>
        <v>663.2</v>
      </c>
      <c r="N73" s="75">
        <f t="shared" si="9"/>
        <v>795.84</v>
      </c>
      <c r="O73" s="76">
        <f t="shared" si="10"/>
        <v>8290</v>
      </c>
      <c r="P73" s="136">
        <f t="shared" si="5"/>
        <v>9948</v>
      </c>
      <c r="Q73" s="106"/>
      <c r="R73" s="106"/>
      <c r="S73" s="106"/>
      <c r="T73" s="104"/>
      <c r="U73" s="104"/>
      <c r="V73" s="107"/>
      <c r="W73" s="107"/>
      <c r="AA73" s="104"/>
      <c r="AB73" s="104"/>
      <c r="AC73" s="104"/>
      <c r="AD73" s="104"/>
      <c r="AE73" s="104"/>
      <c r="AF73" s="104"/>
      <c r="AG73" s="104"/>
      <c r="AH73" s="104"/>
      <c r="AI73" s="104"/>
    </row>
    <row r="74" spans="1:36" ht="15.75" customHeight="1">
      <c r="A74" s="838"/>
      <c r="B74" s="819"/>
      <c r="C74" s="109" t="s">
        <v>435</v>
      </c>
      <c r="D74" s="66" t="s">
        <v>98</v>
      </c>
      <c r="E74" s="66" t="s">
        <v>98</v>
      </c>
      <c r="F74" s="67">
        <v>2000</v>
      </c>
      <c r="G74" s="68">
        <v>1000</v>
      </c>
      <c r="H74" s="69">
        <v>90</v>
      </c>
      <c r="I74" s="70">
        <v>1</v>
      </c>
      <c r="J74" s="71">
        <v>2</v>
      </c>
      <c r="K74" s="72">
        <v>0.18</v>
      </c>
      <c r="L74" s="73">
        <v>8270</v>
      </c>
      <c r="M74" s="74">
        <f t="shared" si="8"/>
        <v>744.3</v>
      </c>
      <c r="N74" s="75">
        <f t="shared" si="9"/>
        <v>893.16</v>
      </c>
      <c r="O74" s="76">
        <f t="shared" si="10"/>
        <v>8270</v>
      </c>
      <c r="P74" s="136">
        <f t="shared" si="5"/>
        <v>9924</v>
      </c>
      <c r="Q74" s="106"/>
      <c r="R74" s="106"/>
      <c r="S74" s="106"/>
      <c r="T74" s="104"/>
      <c r="U74" s="104"/>
      <c r="V74" s="107"/>
      <c r="W74" s="107"/>
      <c r="AA74" s="104"/>
      <c r="AB74" s="104"/>
      <c r="AC74" s="104"/>
      <c r="AD74" s="104"/>
      <c r="AE74" s="104"/>
      <c r="AF74" s="104"/>
      <c r="AG74" s="104"/>
      <c r="AH74" s="104"/>
      <c r="AI74" s="104"/>
    </row>
    <row r="75" spans="1:36" ht="15.75" customHeight="1">
      <c r="A75" s="844"/>
      <c r="B75" s="820"/>
      <c r="C75" s="809" t="s">
        <v>434</v>
      </c>
      <c r="D75" s="149" t="s">
        <v>98</v>
      </c>
      <c r="E75" s="149" t="s">
        <v>98</v>
      </c>
      <c r="F75" s="150">
        <v>2000</v>
      </c>
      <c r="G75" s="151">
        <v>1000</v>
      </c>
      <c r="H75" s="152">
        <v>100</v>
      </c>
      <c r="I75" s="153">
        <v>1</v>
      </c>
      <c r="J75" s="154">
        <f t="shared" ref="J75:J89" si="11">F75*G75*I75/1000000</f>
        <v>2</v>
      </c>
      <c r="K75" s="155">
        <f t="shared" ref="K75:K89" si="12">F75*G75*H75*I75/1000000000</f>
        <v>0.2</v>
      </c>
      <c r="L75" s="156">
        <v>8050</v>
      </c>
      <c r="M75" s="157">
        <f t="shared" si="8"/>
        <v>805</v>
      </c>
      <c r="N75" s="158">
        <f t="shared" si="9"/>
        <v>966</v>
      </c>
      <c r="O75" s="159">
        <f t="shared" si="10"/>
        <v>8050</v>
      </c>
      <c r="P75" s="160">
        <f t="shared" si="5"/>
        <v>9660</v>
      </c>
      <c r="Q75" s="106"/>
      <c r="R75" s="106"/>
      <c r="S75" s="106"/>
      <c r="T75" s="104"/>
      <c r="U75" s="104"/>
      <c r="V75" s="107"/>
      <c r="W75" s="107"/>
      <c r="AA75" s="104"/>
      <c r="AB75" s="104"/>
      <c r="AC75" s="104"/>
      <c r="AD75" s="104"/>
      <c r="AE75" s="104"/>
      <c r="AF75" s="104"/>
      <c r="AG75" s="104"/>
      <c r="AH75" s="104"/>
      <c r="AI75" s="104"/>
    </row>
    <row r="76" spans="1:36" ht="17.25" customHeight="1">
      <c r="A76" s="838" t="s">
        <v>79</v>
      </c>
      <c r="B76" s="821" t="s">
        <v>132</v>
      </c>
      <c r="C76" s="111" t="s">
        <v>431</v>
      </c>
      <c r="D76" s="268" t="s">
        <v>96</v>
      </c>
      <c r="E76" s="268" t="s">
        <v>96</v>
      </c>
      <c r="F76" s="269">
        <v>7000</v>
      </c>
      <c r="G76" s="270">
        <v>1000</v>
      </c>
      <c r="H76" s="271">
        <v>25</v>
      </c>
      <c r="I76" s="272">
        <v>1</v>
      </c>
      <c r="J76" s="273">
        <f t="shared" si="11"/>
        <v>7</v>
      </c>
      <c r="K76" s="274">
        <f t="shared" si="12"/>
        <v>0.17499999999999999</v>
      </c>
      <c r="L76" s="275">
        <v>12910</v>
      </c>
      <c r="M76" s="276">
        <f t="shared" si="8"/>
        <v>322.75</v>
      </c>
      <c r="N76" s="277">
        <f t="shared" si="9"/>
        <v>387.3</v>
      </c>
      <c r="O76" s="278">
        <f t="shared" si="10"/>
        <v>12910</v>
      </c>
      <c r="P76" s="279">
        <f t="shared" si="5"/>
        <v>15492</v>
      </c>
      <c r="Q76" s="106"/>
      <c r="R76" s="106"/>
      <c r="S76" s="106"/>
      <c r="T76" s="104"/>
      <c r="U76" s="104"/>
      <c r="V76" s="107"/>
      <c r="W76" s="107"/>
      <c r="AA76" s="104"/>
      <c r="AB76" s="104"/>
      <c r="AC76" s="104"/>
      <c r="AD76" s="104"/>
      <c r="AE76" s="104"/>
      <c r="AF76" s="104"/>
      <c r="AG76" s="104"/>
      <c r="AH76" s="104"/>
      <c r="AI76" s="104"/>
    </row>
    <row r="77" spans="1:36" ht="17.25" customHeight="1">
      <c r="A77" s="838"/>
      <c r="B77" s="821"/>
      <c r="C77" s="109" t="s">
        <v>430</v>
      </c>
      <c r="D77" s="780" t="s">
        <v>97</v>
      </c>
      <c r="E77" s="256" t="s">
        <v>96</v>
      </c>
      <c r="F77" s="257">
        <v>7000</v>
      </c>
      <c r="G77" s="258">
        <v>1000</v>
      </c>
      <c r="H77" s="259">
        <v>30</v>
      </c>
      <c r="I77" s="260">
        <v>1</v>
      </c>
      <c r="J77" s="261">
        <f t="shared" si="11"/>
        <v>7</v>
      </c>
      <c r="K77" s="262">
        <f t="shared" si="12"/>
        <v>0.21</v>
      </c>
      <c r="L77" s="263">
        <v>12070</v>
      </c>
      <c r="M77" s="264">
        <f t="shared" ref="M77:M89" si="13">ROUND(O77*H77/1000,2)</f>
        <v>362.1</v>
      </c>
      <c r="N77" s="265">
        <f t="shared" ref="N77:N89" si="14">ROUND(M77*1.2,2)</f>
        <v>434.52</v>
      </c>
      <c r="O77" s="266">
        <f t="shared" si="10"/>
        <v>12070</v>
      </c>
      <c r="P77" s="267">
        <f t="shared" ref="P77:P89" si="15">ROUND(O77*1.2,2)</f>
        <v>14484</v>
      </c>
      <c r="Q77" s="106"/>
      <c r="R77" s="106"/>
      <c r="S77" s="106"/>
      <c r="T77" s="104"/>
      <c r="U77" s="104"/>
      <c r="V77" s="107"/>
      <c r="W77" s="107"/>
      <c r="AA77" s="104"/>
      <c r="AB77" s="104"/>
      <c r="AC77" s="104"/>
      <c r="AD77" s="104"/>
      <c r="AE77" s="104"/>
      <c r="AF77" s="104"/>
      <c r="AG77" s="104"/>
      <c r="AH77" s="104"/>
      <c r="AI77" s="104"/>
    </row>
    <row r="78" spans="1:36" ht="17.25" customHeight="1">
      <c r="A78" s="838"/>
      <c r="B78" s="821"/>
      <c r="C78" s="109" t="s">
        <v>429</v>
      </c>
      <c r="D78" s="780" t="s">
        <v>97</v>
      </c>
      <c r="E78" s="256" t="s">
        <v>96</v>
      </c>
      <c r="F78" s="257">
        <v>5000</v>
      </c>
      <c r="G78" s="258">
        <v>1000</v>
      </c>
      <c r="H78" s="259">
        <v>40</v>
      </c>
      <c r="I78" s="260">
        <v>1</v>
      </c>
      <c r="J78" s="261">
        <f t="shared" si="11"/>
        <v>5</v>
      </c>
      <c r="K78" s="262">
        <f t="shared" si="12"/>
        <v>0.2</v>
      </c>
      <c r="L78" s="263">
        <v>11340</v>
      </c>
      <c r="M78" s="264">
        <f t="shared" si="13"/>
        <v>453.6</v>
      </c>
      <c r="N78" s="265">
        <f t="shared" si="14"/>
        <v>544.32000000000005</v>
      </c>
      <c r="O78" s="266">
        <f t="shared" si="10"/>
        <v>11340</v>
      </c>
      <c r="P78" s="267">
        <f t="shared" si="15"/>
        <v>13608</v>
      </c>
      <c r="Q78" s="106"/>
      <c r="R78" s="106"/>
      <c r="S78" s="106"/>
      <c r="T78" s="104"/>
      <c r="U78" s="104"/>
      <c r="V78" s="107"/>
      <c r="W78" s="107"/>
      <c r="AA78" s="104"/>
      <c r="AB78" s="104"/>
      <c r="AC78" s="104"/>
      <c r="AD78" s="104"/>
      <c r="AE78" s="104"/>
      <c r="AF78" s="104"/>
      <c r="AG78" s="104"/>
      <c r="AH78" s="104"/>
      <c r="AI78" s="104"/>
    </row>
    <row r="79" spans="1:36" ht="17.25" customHeight="1">
      <c r="A79" s="838"/>
      <c r="B79" s="821"/>
      <c r="C79" s="109" t="s">
        <v>428</v>
      </c>
      <c r="D79" s="256" t="s">
        <v>96</v>
      </c>
      <c r="E79" s="256" t="s">
        <v>96</v>
      </c>
      <c r="F79" s="257">
        <v>4000</v>
      </c>
      <c r="G79" s="258">
        <v>1000</v>
      </c>
      <c r="H79" s="259">
        <v>50</v>
      </c>
      <c r="I79" s="260">
        <v>1</v>
      </c>
      <c r="J79" s="261">
        <f t="shared" si="11"/>
        <v>4</v>
      </c>
      <c r="K79" s="262">
        <f t="shared" si="12"/>
        <v>0.2</v>
      </c>
      <c r="L79" s="263">
        <v>10230</v>
      </c>
      <c r="M79" s="264">
        <f t="shared" si="13"/>
        <v>511.5</v>
      </c>
      <c r="N79" s="265">
        <f t="shared" si="14"/>
        <v>613.79999999999995</v>
      </c>
      <c r="O79" s="266">
        <f t="shared" si="10"/>
        <v>10230</v>
      </c>
      <c r="P79" s="267">
        <f t="shared" si="15"/>
        <v>12276</v>
      </c>
      <c r="Q79" s="106"/>
      <c r="R79" s="106"/>
      <c r="S79" s="106"/>
      <c r="T79" s="104"/>
      <c r="U79" s="104"/>
      <c r="V79" s="107"/>
      <c r="W79" s="107"/>
      <c r="AA79" s="104"/>
      <c r="AB79" s="104"/>
      <c r="AC79" s="104"/>
      <c r="AD79" s="104"/>
      <c r="AE79" s="104"/>
      <c r="AF79" s="104"/>
      <c r="AG79" s="104"/>
      <c r="AH79" s="104"/>
      <c r="AI79" s="104"/>
    </row>
    <row r="80" spans="1:36" ht="17.25" customHeight="1">
      <c r="A80" s="838"/>
      <c r="B80" s="821"/>
      <c r="C80" s="809" t="s">
        <v>432</v>
      </c>
      <c r="D80" s="780" t="s">
        <v>98</v>
      </c>
      <c r="E80" s="244" t="s">
        <v>97</v>
      </c>
      <c r="F80" s="245">
        <v>2000</v>
      </c>
      <c r="G80" s="246">
        <v>1000</v>
      </c>
      <c r="H80" s="247">
        <v>60</v>
      </c>
      <c r="I80" s="248">
        <v>1</v>
      </c>
      <c r="J80" s="249">
        <f t="shared" si="11"/>
        <v>2</v>
      </c>
      <c r="K80" s="250">
        <f t="shared" si="12"/>
        <v>0.12</v>
      </c>
      <c r="L80" s="251">
        <v>10060</v>
      </c>
      <c r="M80" s="252">
        <f t="shared" si="13"/>
        <v>603.6</v>
      </c>
      <c r="N80" s="253">
        <f t="shared" si="14"/>
        <v>724.32</v>
      </c>
      <c r="O80" s="254">
        <f t="shared" si="10"/>
        <v>10060</v>
      </c>
      <c r="P80" s="255">
        <f t="shared" si="15"/>
        <v>12072</v>
      </c>
      <c r="Q80" s="106"/>
      <c r="R80" s="106"/>
      <c r="S80" s="106"/>
      <c r="T80" s="104"/>
      <c r="U80" s="104"/>
      <c r="V80" s="107"/>
      <c r="W80" s="107"/>
      <c r="AA80" s="104"/>
      <c r="AB80" s="104"/>
      <c r="AC80" s="104"/>
      <c r="AD80" s="104"/>
      <c r="AE80" s="104"/>
      <c r="AF80" s="104"/>
      <c r="AG80" s="104"/>
      <c r="AH80" s="104"/>
      <c r="AI80" s="104"/>
    </row>
    <row r="81" spans="1:36" ht="17.25" customHeight="1">
      <c r="A81" s="838"/>
      <c r="B81" s="821"/>
      <c r="C81" s="109" t="s">
        <v>427</v>
      </c>
      <c r="D81" s="780" t="s">
        <v>98</v>
      </c>
      <c r="E81" s="244" t="s">
        <v>97</v>
      </c>
      <c r="F81" s="245">
        <v>2000</v>
      </c>
      <c r="G81" s="246">
        <v>1000</v>
      </c>
      <c r="H81" s="247">
        <v>70</v>
      </c>
      <c r="I81" s="248">
        <v>1</v>
      </c>
      <c r="J81" s="249">
        <f t="shared" si="11"/>
        <v>2</v>
      </c>
      <c r="K81" s="250">
        <f t="shared" si="12"/>
        <v>0.14000000000000001</v>
      </c>
      <c r="L81" s="251">
        <v>9820</v>
      </c>
      <c r="M81" s="252">
        <f t="shared" si="13"/>
        <v>687.4</v>
      </c>
      <c r="N81" s="253">
        <f t="shared" si="14"/>
        <v>824.88</v>
      </c>
      <c r="O81" s="254">
        <f t="shared" ref="O81:O89" si="16">ROUND(L81*(1-$P$9),2)</f>
        <v>9820</v>
      </c>
      <c r="P81" s="255">
        <f t="shared" si="15"/>
        <v>11784</v>
      </c>
      <c r="Q81" s="106"/>
      <c r="R81" s="106"/>
      <c r="S81" s="106"/>
      <c r="T81" s="104"/>
      <c r="U81" s="104"/>
      <c r="V81" s="107"/>
      <c r="W81" s="107"/>
      <c r="AA81" s="104"/>
      <c r="AB81" s="104"/>
      <c r="AC81" s="104"/>
      <c r="AD81" s="104"/>
      <c r="AE81" s="104"/>
      <c r="AF81" s="104"/>
      <c r="AG81" s="104"/>
      <c r="AH81" s="104"/>
      <c r="AI81" s="104"/>
    </row>
    <row r="82" spans="1:36" ht="17.25" customHeight="1">
      <c r="A82" s="838"/>
      <c r="B82" s="821"/>
      <c r="C82" s="809" t="s">
        <v>433</v>
      </c>
      <c r="D82" s="66" t="s">
        <v>98</v>
      </c>
      <c r="E82" s="66" t="s">
        <v>98</v>
      </c>
      <c r="F82" s="67">
        <v>2000</v>
      </c>
      <c r="G82" s="68">
        <v>1000</v>
      </c>
      <c r="H82" s="69">
        <v>80</v>
      </c>
      <c r="I82" s="70">
        <v>1</v>
      </c>
      <c r="J82" s="71">
        <f t="shared" si="11"/>
        <v>2</v>
      </c>
      <c r="K82" s="72">
        <f t="shared" si="12"/>
        <v>0.16</v>
      </c>
      <c r="L82" s="73">
        <v>9420</v>
      </c>
      <c r="M82" s="74">
        <f t="shared" si="13"/>
        <v>753.6</v>
      </c>
      <c r="N82" s="75">
        <f t="shared" si="14"/>
        <v>904.32</v>
      </c>
      <c r="O82" s="76">
        <f t="shared" si="16"/>
        <v>9420</v>
      </c>
      <c r="P82" s="136">
        <f t="shared" si="15"/>
        <v>11304</v>
      </c>
      <c r="Q82" s="106"/>
      <c r="R82" s="106"/>
      <c r="S82" s="106"/>
      <c r="T82" s="104"/>
      <c r="U82" s="104"/>
      <c r="V82" s="107"/>
      <c r="W82" s="107"/>
      <c r="AA82" s="104"/>
      <c r="AB82" s="104"/>
      <c r="AC82" s="104"/>
      <c r="AD82" s="104"/>
      <c r="AE82" s="104"/>
      <c r="AF82" s="104"/>
      <c r="AG82" s="104"/>
      <c r="AH82" s="104"/>
      <c r="AI82" s="104"/>
    </row>
    <row r="83" spans="1:36" ht="17.25" customHeight="1">
      <c r="A83" s="838"/>
      <c r="B83" s="821"/>
      <c r="C83" s="810" t="s">
        <v>497</v>
      </c>
      <c r="D83" s="184" t="s">
        <v>98</v>
      </c>
      <c r="E83" s="184" t="s">
        <v>98</v>
      </c>
      <c r="F83" s="185">
        <v>2000</v>
      </c>
      <c r="G83" s="186">
        <v>1000</v>
      </c>
      <c r="H83" s="187">
        <v>100</v>
      </c>
      <c r="I83" s="188">
        <v>1</v>
      </c>
      <c r="J83" s="189">
        <f t="shared" si="11"/>
        <v>2</v>
      </c>
      <c r="K83" s="190">
        <f t="shared" si="12"/>
        <v>0.2</v>
      </c>
      <c r="L83" s="191">
        <v>9100</v>
      </c>
      <c r="M83" s="192">
        <f t="shared" si="13"/>
        <v>910</v>
      </c>
      <c r="N83" s="193">
        <f t="shared" si="14"/>
        <v>1092</v>
      </c>
      <c r="O83" s="194">
        <f t="shared" si="16"/>
        <v>9100</v>
      </c>
      <c r="P83" s="196">
        <f t="shared" si="15"/>
        <v>10920</v>
      </c>
      <c r="Q83" s="106"/>
      <c r="R83" s="106"/>
      <c r="S83" s="106"/>
      <c r="T83" s="104"/>
      <c r="U83" s="104"/>
      <c r="V83" s="107"/>
      <c r="W83" s="107"/>
      <c r="AA83" s="104"/>
      <c r="AB83" s="104"/>
      <c r="AC83" s="104"/>
      <c r="AD83" s="104"/>
      <c r="AE83" s="104"/>
      <c r="AF83" s="104"/>
      <c r="AG83" s="104"/>
      <c r="AH83" s="104"/>
      <c r="AI83" s="104"/>
    </row>
    <row r="84" spans="1:36" ht="15.75" customHeight="1">
      <c r="A84" s="848" t="s">
        <v>74</v>
      </c>
      <c r="B84" s="852" t="s">
        <v>134</v>
      </c>
      <c r="C84" s="809" t="s">
        <v>425</v>
      </c>
      <c r="D84" s="781" t="s">
        <v>98</v>
      </c>
      <c r="E84" s="292" t="s">
        <v>97</v>
      </c>
      <c r="F84" s="293">
        <v>5000</v>
      </c>
      <c r="G84" s="294">
        <v>1000</v>
      </c>
      <c r="H84" s="295">
        <v>50</v>
      </c>
      <c r="I84" s="296">
        <v>1</v>
      </c>
      <c r="J84" s="297">
        <f t="shared" si="11"/>
        <v>5</v>
      </c>
      <c r="K84" s="298">
        <f t="shared" si="12"/>
        <v>0.25</v>
      </c>
      <c r="L84" s="299">
        <v>5120</v>
      </c>
      <c r="M84" s="300">
        <f t="shared" si="13"/>
        <v>256</v>
      </c>
      <c r="N84" s="301">
        <f t="shared" si="14"/>
        <v>307.2</v>
      </c>
      <c r="O84" s="302">
        <f t="shared" si="16"/>
        <v>5120</v>
      </c>
      <c r="P84" s="303">
        <f t="shared" si="15"/>
        <v>6144</v>
      </c>
      <c r="Q84" s="106"/>
      <c r="R84" s="106"/>
      <c r="S84" s="106"/>
      <c r="T84" s="104"/>
      <c r="U84" s="104"/>
      <c r="V84" s="107"/>
      <c r="W84" s="107"/>
      <c r="AA84" s="104"/>
      <c r="AB84" s="104"/>
      <c r="AC84" s="104"/>
      <c r="AD84" s="104"/>
      <c r="AE84" s="104"/>
      <c r="AF84" s="104"/>
      <c r="AG84" s="104"/>
      <c r="AH84" s="104"/>
      <c r="AI84" s="104"/>
    </row>
    <row r="85" spans="1:36" ht="15.75" customHeight="1">
      <c r="A85" s="849"/>
      <c r="B85" s="853"/>
      <c r="C85" s="809" t="s">
        <v>424</v>
      </c>
      <c r="D85" s="244" t="s">
        <v>97</v>
      </c>
      <c r="E85" s="244" t="s">
        <v>97</v>
      </c>
      <c r="F85" s="245">
        <v>4500</v>
      </c>
      <c r="G85" s="246">
        <v>1000</v>
      </c>
      <c r="H85" s="247">
        <v>60</v>
      </c>
      <c r="I85" s="248">
        <v>1</v>
      </c>
      <c r="J85" s="249">
        <f t="shared" si="11"/>
        <v>4.5</v>
      </c>
      <c r="K85" s="250">
        <f t="shared" si="12"/>
        <v>0.27</v>
      </c>
      <c r="L85" s="251">
        <v>4910</v>
      </c>
      <c r="M85" s="252">
        <f t="shared" si="13"/>
        <v>294.60000000000002</v>
      </c>
      <c r="N85" s="253">
        <f t="shared" si="14"/>
        <v>353.52</v>
      </c>
      <c r="O85" s="254">
        <f t="shared" si="16"/>
        <v>4910</v>
      </c>
      <c r="P85" s="255">
        <f t="shared" si="15"/>
        <v>5892</v>
      </c>
      <c r="Q85" s="106"/>
      <c r="R85" s="106"/>
      <c r="S85" s="106"/>
      <c r="T85" s="104"/>
      <c r="U85" s="104"/>
      <c r="V85" s="107"/>
      <c r="W85" s="107"/>
      <c r="AA85" s="104"/>
      <c r="AB85" s="104"/>
      <c r="AC85" s="104"/>
      <c r="AD85" s="104"/>
      <c r="AE85" s="104"/>
      <c r="AF85" s="104"/>
      <c r="AG85" s="104"/>
      <c r="AH85" s="104"/>
      <c r="AI85" s="104"/>
    </row>
    <row r="86" spans="1:36" ht="15.75" customHeight="1">
      <c r="A86" s="849"/>
      <c r="B86" s="853"/>
      <c r="C86" s="109" t="s">
        <v>426</v>
      </c>
      <c r="D86" s="66" t="s">
        <v>98</v>
      </c>
      <c r="E86" s="66" t="s">
        <v>98</v>
      </c>
      <c r="F86" s="67">
        <v>4000</v>
      </c>
      <c r="G86" s="68">
        <v>1000</v>
      </c>
      <c r="H86" s="69">
        <v>70</v>
      </c>
      <c r="I86" s="70">
        <v>1</v>
      </c>
      <c r="J86" s="71">
        <f t="shared" si="11"/>
        <v>4</v>
      </c>
      <c r="K86" s="72">
        <f t="shared" si="12"/>
        <v>0.28000000000000003</v>
      </c>
      <c r="L86" s="73">
        <v>4850</v>
      </c>
      <c r="M86" s="74">
        <f t="shared" si="13"/>
        <v>339.5</v>
      </c>
      <c r="N86" s="75">
        <f t="shared" si="14"/>
        <v>407.4</v>
      </c>
      <c r="O86" s="76">
        <f t="shared" si="16"/>
        <v>4850</v>
      </c>
      <c r="P86" s="136">
        <f t="shared" si="15"/>
        <v>5820</v>
      </c>
      <c r="Q86" s="106"/>
      <c r="R86" s="106"/>
      <c r="S86" s="106"/>
      <c r="T86" s="104"/>
      <c r="U86" s="104"/>
      <c r="V86" s="107"/>
      <c r="W86" s="107"/>
      <c r="AA86" s="104"/>
      <c r="AB86" s="104"/>
      <c r="AC86" s="104"/>
      <c r="AD86" s="104"/>
      <c r="AE86" s="104"/>
      <c r="AF86" s="104"/>
      <c r="AG86" s="104"/>
      <c r="AH86" s="104"/>
      <c r="AI86" s="104"/>
    </row>
    <row r="87" spans="1:36" ht="15.75" customHeight="1">
      <c r="A87" s="849"/>
      <c r="B87" s="853"/>
      <c r="C87" s="809" t="s">
        <v>423</v>
      </c>
      <c r="D87" s="66" t="s">
        <v>98</v>
      </c>
      <c r="E87" s="66" t="s">
        <v>98</v>
      </c>
      <c r="F87" s="67">
        <v>2000</v>
      </c>
      <c r="G87" s="68">
        <v>1000</v>
      </c>
      <c r="H87" s="69">
        <v>80</v>
      </c>
      <c r="I87" s="70">
        <v>1</v>
      </c>
      <c r="J87" s="71">
        <f t="shared" si="11"/>
        <v>2</v>
      </c>
      <c r="K87" s="72">
        <f t="shared" si="12"/>
        <v>0.16</v>
      </c>
      <c r="L87" s="73">
        <v>5040</v>
      </c>
      <c r="M87" s="74">
        <f t="shared" si="13"/>
        <v>403.2</v>
      </c>
      <c r="N87" s="75">
        <f t="shared" si="14"/>
        <v>483.84</v>
      </c>
      <c r="O87" s="76">
        <f t="shared" si="16"/>
        <v>5040</v>
      </c>
      <c r="P87" s="136">
        <f t="shared" si="15"/>
        <v>6048</v>
      </c>
      <c r="Q87" s="106"/>
      <c r="R87" s="106"/>
      <c r="S87" s="106"/>
      <c r="T87" s="104"/>
      <c r="U87" s="104"/>
      <c r="V87" s="107"/>
      <c r="W87" s="107"/>
      <c r="AA87" s="104"/>
      <c r="AB87" s="104"/>
      <c r="AC87" s="104"/>
      <c r="AD87" s="104"/>
      <c r="AE87" s="104"/>
      <c r="AF87" s="104"/>
      <c r="AG87" s="104"/>
      <c r="AH87" s="104"/>
      <c r="AI87" s="104"/>
    </row>
    <row r="88" spans="1:36" ht="15.75" customHeight="1">
      <c r="A88" s="850"/>
      <c r="B88" s="854"/>
      <c r="C88" s="809" t="s">
        <v>422</v>
      </c>
      <c r="D88" s="66" t="s">
        <v>98</v>
      </c>
      <c r="E88" s="66" t="s">
        <v>98</v>
      </c>
      <c r="F88" s="67">
        <v>2000</v>
      </c>
      <c r="G88" s="68">
        <v>1000</v>
      </c>
      <c r="H88" s="69">
        <v>90</v>
      </c>
      <c r="I88" s="70">
        <v>1</v>
      </c>
      <c r="J88" s="71">
        <f t="shared" si="11"/>
        <v>2</v>
      </c>
      <c r="K88" s="72">
        <f t="shared" si="12"/>
        <v>0.18</v>
      </c>
      <c r="L88" s="73">
        <v>5040</v>
      </c>
      <c r="M88" s="74">
        <f t="shared" si="13"/>
        <v>453.6</v>
      </c>
      <c r="N88" s="75">
        <f t="shared" si="14"/>
        <v>544.32000000000005</v>
      </c>
      <c r="O88" s="76">
        <f t="shared" si="16"/>
        <v>5040</v>
      </c>
      <c r="P88" s="136">
        <f t="shared" si="15"/>
        <v>6048</v>
      </c>
      <c r="Q88" s="106"/>
      <c r="R88" s="106"/>
      <c r="S88" s="106"/>
      <c r="T88" s="104"/>
      <c r="U88" s="104"/>
      <c r="V88" s="107"/>
      <c r="W88" s="107"/>
      <c r="AA88" s="104"/>
      <c r="AB88" s="104"/>
      <c r="AC88" s="104"/>
      <c r="AD88" s="104"/>
      <c r="AE88" s="104"/>
      <c r="AF88" s="104"/>
      <c r="AG88" s="104"/>
      <c r="AH88" s="104"/>
      <c r="AI88" s="104"/>
    </row>
    <row r="89" spans="1:36" ht="15.75" customHeight="1" thickBot="1">
      <c r="A89" s="851"/>
      <c r="B89" s="855"/>
      <c r="C89" s="779" t="s">
        <v>91</v>
      </c>
      <c r="D89" s="137" t="s">
        <v>98</v>
      </c>
      <c r="E89" s="137" t="s">
        <v>98</v>
      </c>
      <c r="F89" s="138">
        <v>2000</v>
      </c>
      <c r="G89" s="139">
        <v>1000</v>
      </c>
      <c r="H89" s="140">
        <v>100</v>
      </c>
      <c r="I89" s="141">
        <v>1</v>
      </c>
      <c r="J89" s="142">
        <f t="shared" si="11"/>
        <v>2</v>
      </c>
      <c r="K89" s="143">
        <f t="shared" si="12"/>
        <v>0.2</v>
      </c>
      <c r="L89" s="144">
        <v>5020</v>
      </c>
      <c r="M89" s="145">
        <f t="shared" si="13"/>
        <v>502</v>
      </c>
      <c r="N89" s="146">
        <f t="shared" si="14"/>
        <v>602.4</v>
      </c>
      <c r="O89" s="147">
        <f t="shared" si="16"/>
        <v>5020</v>
      </c>
      <c r="P89" s="148">
        <f t="shared" si="15"/>
        <v>6024</v>
      </c>
      <c r="Q89" s="106"/>
      <c r="R89" s="106"/>
      <c r="S89" s="106"/>
      <c r="T89" s="104"/>
      <c r="U89" s="104"/>
      <c r="V89" s="107"/>
      <c r="W89" s="107"/>
      <c r="AA89" s="104"/>
      <c r="AB89" s="104"/>
      <c r="AC89" s="104"/>
      <c r="AD89" s="104"/>
      <c r="AE89" s="104"/>
      <c r="AF89" s="104"/>
      <c r="AG89" s="104"/>
      <c r="AH89" s="104"/>
      <c r="AI89" s="104"/>
    </row>
    <row r="90" spans="1:36" s="211" customFormat="1" ht="15.75" customHeight="1">
      <c r="A90" s="206"/>
      <c r="B90" s="206"/>
      <c r="C90" s="207"/>
      <c r="D90" s="207"/>
      <c r="E90" s="207"/>
      <c r="F90" s="207"/>
      <c r="G90" s="207"/>
      <c r="H90" s="207"/>
      <c r="I90" s="207"/>
      <c r="J90" s="208"/>
      <c r="K90" s="209"/>
      <c r="L90" s="210"/>
      <c r="M90" s="210"/>
      <c r="N90" s="210"/>
      <c r="O90" s="210"/>
      <c r="P90" s="210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</row>
    <row r="91" spans="1:36" s="211" customFormat="1" ht="15.75" customHeight="1">
      <c r="A91" s="212" t="s">
        <v>8</v>
      </c>
      <c r="B91" s="212"/>
      <c r="C91" s="212"/>
      <c r="D91" s="212"/>
      <c r="E91" s="212"/>
      <c r="F91" s="212"/>
      <c r="G91" s="212"/>
      <c r="H91" s="212"/>
      <c r="I91" s="212"/>
      <c r="J91" s="212"/>
      <c r="L91" s="213"/>
      <c r="M91" s="214"/>
      <c r="N91" s="214"/>
      <c r="O91" s="214"/>
      <c r="P91" s="220" t="s">
        <v>9</v>
      </c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</row>
    <row r="92" spans="1:36" s="211" customFormat="1" ht="15.75" customHeight="1">
      <c r="A92" s="211" t="s">
        <v>381</v>
      </c>
      <c r="B92" s="215"/>
      <c r="C92" s="215"/>
      <c r="D92" s="215"/>
      <c r="E92" s="215"/>
      <c r="F92" s="215"/>
      <c r="G92" s="215"/>
      <c r="H92" s="215"/>
      <c r="I92" s="215"/>
      <c r="J92" s="215"/>
      <c r="L92" s="213"/>
      <c r="M92" s="214"/>
      <c r="N92" s="214"/>
      <c r="O92" s="214"/>
      <c r="P92" s="221" t="s">
        <v>10</v>
      </c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</row>
    <row r="93" spans="1:36" s="211" customFormat="1" ht="15.75" customHeight="1">
      <c r="A93" s="215" t="s">
        <v>11</v>
      </c>
      <c r="B93" s="215"/>
      <c r="C93" s="215"/>
      <c r="D93" s="215"/>
      <c r="E93" s="215"/>
      <c r="F93" s="215"/>
      <c r="G93" s="215"/>
      <c r="H93" s="215"/>
      <c r="I93" s="215"/>
      <c r="J93" s="215"/>
      <c r="L93" s="216"/>
      <c r="M93" s="214"/>
      <c r="N93" s="214"/>
      <c r="O93" s="214"/>
      <c r="P93" s="221" t="s">
        <v>47</v>
      </c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</row>
    <row r="94" spans="1:36" s="211" customFormat="1" ht="15.75" customHeight="1">
      <c r="A94" s="215" t="s">
        <v>31</v>
      </c>
      <c r="B94" s="215"/>
      <c r="C94" s="215"/>
      <c r="D94" s="215"/>
      <c r="E94" s="215"/>
      <c r="F94" s="215"/>
      <c r="G94" s="215"/>
      <c r="H94" s="215"/>
      <c r="I94" s="215"/>
      <c r="J94" s="215"/>
      <c r="L94" s="218"/>
      <c r="M94" s="214"/>
      <c r="N94" s="214"/>
      <c r="O94" s="214"/>
      <c r="P94" s="222" t="s">
        <v>12</v>
      </c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</row>
    <row r="95" spans="1:36" s="211" customFormat="1" ht="15.75" customHeight="1">
      <c r="A95" s="217" t="s">
        <v>103</v>
      </c>
      <c r="B95" s="215"/>
      <c r="C95" s="215"/>
      <c r="D95" s="215"/>
      <c r="E95" s="215"/>
      <c r="F95" s="215"/>
      <c r="G95" s="215"/>
      <c r="H95" s="215"/>
      <c r="I95" s="215"/>
      <c r="J95" s="215"/>
      <c r="L95" s="218"/>
      <c r="M95" s="214"/>
      <c r="N95" s="214"/>
      <c r="O95" s="214"/>
      <c r="P95" s="222" t="s">
        <v>45</v>
      </c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</row>
    <row r="96" spans="1:36" s="211" customFormat="1" ht="15.75" customHeight="1">
      <c r="A96" s="215" t="s">
        <v>382</v>
      </c>
      <c r="L96" s="218"/>
      <c r="M96" s="214"/>
      <c r="N96" s="214"/>
      <c r="O96" s="214"/>
      <c r="P96" s="222" t="s">
        <v>46</v>
      </c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</row>
    <row r="97" spans="1:36" s="211" customFormat="1" ht="15.75" customHeight="1">
      <c r="A97" s="856" t="s">
        <v>112</v>
      </c>
      <c r="B97" s="856"/>
      <c r="C97" s="856"/>
      <c r="D97" s="856"/>
      <c r="E97" s="856"/>
      <c r="F97" s="856"/>
      <c r="G97" s="856"/>
      <c r="H97" s="856"/>
      <c r="I97" s="856"/>
      <c r="J97" s="856"/>
      <c r="K97" s="856"/>
      <c r="L97" s="856"/>
      <c r="M97" s="856"/>
      <c r="N97" s="856"/>
      <c r="O97" s="856"/>
      <c r="P97" s="856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</row>
    <row r="98" spans="1:36">
      <c r="A98" s="108"/>
      <c r="B98" s="108"/>
      <c r="F98" s="108"/>
      <c r="J98" s="108"/>
      <c r="M98" s="116"/>
      <c r="N98" s="116"/>
      <c r="O98" s="116"/>
      <c r="P98" s="116"/>
    </row>
  </sheetData>
  <sheetProtection formatCells="0" formatColumns="0" formatRows="0"/>
  <mergeCells count="33">
    <mergeCell ref="A84:A89"/>
    <mergeCell ref="B67:B75"/>
    <mergeCell ref="B76:B83"/>
    <mergeCell ref="B84:B89"/>
    <mergeCell ref="A97:P97"/>
    <mergeCell ref="A1:P1"/>
    <mergeCell ref="A2:P2"/>
    <mergeCell ref="A4:P4"/>
    <mergeCell ref="A5:P5"/>
    <mergeCell ref="A76:A83"/>
    <mergeCell ref="M11:P11"/>
    <mergeCell ref="A11:A12"/>
    <mergeCell ref="A22:A30"/>
    <mergeCell ref="A13:A21"/>
    <mergeCell ref="A31:A39"/>
    <mergeCell ref="A7:P7"/>
    <mergeCell ref="A58:A66"/>
    <mergeCell ref="A40:A48"/>
    <mergeCell ref="A49:A57"/>
    <mergeCell ref="F11:H11"/>
    <mergeCell ref="A67:A75"/>
    <mergeCell ref="L11:L12"/>
    <mergeCell ref="B31:B39"/>
    <mergeCell ref="B40:B48"/>
    <mergeCell ref="B49:B57"/>
    <mergeCell ref="B58:B66"/>
    <mergeCell ref="I11:K11"/>
    <mergeCell ref="E11:E12"/>
    <mergeCell ref="B11:B12"/>
    <mergeCell ref="B13:B21"/>
    <mergeCell ref="B22:B30"/>
    <mergeCell ref="D11:D12"/>
    <mergeCell ref="C11:C12"/>
  </mergeCells>
  <phoneticPr fontId="6" type="noConversion"/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7" orientation="portrait" r:id="rId1"/>
  <headerFooter alignWithMargins="0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showGridLines="0" view="pageBreakPreview" zoomScale="90" zoomScaleNormal="85" zoomScaleSheetLayoutView="90" workbookViewId="0">
      <pane ySplit="12" topLeftCell="A13" activePane="bottomLeft" state="frozen"/>
      <selection activeCell="A3" sqref="A3"/>
      <selection pane="bottomLeft" activeCell="A3" sqref="A3"/>
    </sheetView>
  </sheetViews>
  <sheetFormatPr defaultRowHeight="12.75"/>
  <cols>
    <col min="1" max="1" width="29.7109375" style="117" customWidth="1"/>
    <col min="2" max="2" width="54.7109375" style="108" customWidth="1"/>
    <col min="3" max="3" width="12.28515625" style="108" hidden="1" customWidth="1"/>
    <col min="4" max="4" width="11.42578125" style="108" customWidth="1"/>
    <col min="5" max="5" width="9.28515625" style="118" customWidth="1"/>
    <col min="6" max="7" width="9.28515625" style="108" customWidth="1"/>
    <col min="8" max="8" width="10.5703125" style="108" customWidth="1"/>
    <col min="9" max="9" width="10.5703125" style="116" customWidth="1"/>
    <col min="10" max="10" width="10.5703125" style="114" customWidth="1"/>
    <col min="11" max="11" width="10.7109375" style="114" hidden="1" customWidth="1"/>
    <col min="12" max="15" width="14.7109375" style="119" customWidth="1"/>
    <col min="16" max="16384" width="9.140625" style="108"/>
  </cols>
  <sheetData>
    <row r="1" spans="1:35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5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8" customFormat="1" ht="18" customHeight="1">
      <c r="A5" s="837" t="s">
        <v>123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M6" s="81"/>
      <c r="N6" s="81"/>
      <c r="O6" s="81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35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1:35" s="85" customFormat="1" ht="12" customHeight="1" thickBot="1">
      <c r="A8" s="81"/>
      <c r="B8" s="81"/>
      <c r="C8" s="82"/>
      <c r="D8" s="82"/>
      <c r="E8" s="81"/>
      <c r="F8" s="81"/>
      <c r="G8" s="81"/>
      <c r="H8" s="81"/>
      <c r="I8" s="81"/>
      <c r="J8" s="81"/>
      <c r="K8" s="83"/>
      <c r="L8" s="81"/>
      <c r="M8" s="81"/>
      <c r="N8" s="81"/>
      <c r="O8" s="81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6"/>
      <c r="I9" s="86"/>
      <c r="J9" s="86"/>
      <c r="K9" s="88"/>
      <c r="L9" s="86"/>
      <c r="M9" s="86"/>
      <c r="N9" s="197" t="s">
        <v>32</v>
      </c>
      <c r="O9" s="198">
        <v>0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:35" s="97" customFormat="1" ht="12" customHeight="1" thickBot="1">
      <c r="A10" s="91"/>
      <c r="B10" s="92"/>
      <c r="C10" s="93"/>
      <c r="D10" s="93"/>
      <c r="E10" s="94"/>
      <c r="F10" s="94"/>
      <c r="G10" s="94"/>
      <c r="H10" s="94"/>
      <c r="I10" s="94"/>
      <c r="J10" s="95"/>
      <c r="K10" s="96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1:35" s="101" customFormat="1" ht="15" customHeight="1">
      <c r="A11" s="841" t="s">
        <v>1</v>
      </c>
      <c r="B11" s="829" t="s">
        <v>2</v>
      </c>
      <c r="C11" s="99"/>
      <c r="D11" s="827" t="s">
        <v>95</v>
      </c>
      <c r="E11" s="824" t="s">
        <v>3</v>
      </c>
      <c r="F11" s="825"/>
      <c r="G11" s="826"/>
      <c r="H11" s="824" t="s">
        <v>124</v>
      </c>
      <c r="I11" s="825"/>
      <c r="J11" s="826"/>
      <c r="K11" s="816" t="s">
        <v>118</v>
      </c>
      <c r="L11" s="839" t="s">
        <v>122</v>
      </c>
      <c r="M11" s="839"/>
      <c r="N11" s="839"/>
      <c r="O11" s="84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s="101" customFormat="1" ht="30.75" thickBot="1">
      <c r="A12" s="842"/>
      <c r="B12" s="830"/>
      <c r="C12" s="120"/>
      <c r="D12" s="828"/>
      <c r="E12" s="121" t="s">
        <v>5</v>
      </c>
      <c r="F12" s="121" t="s">
        <v>6</v>
      </c>
      <c r="G12" s="121" t="s">
        <v>7</v>
      </c>
      <c r="H12" s="121" t="s">
        <v>125</v>
      </c>
      <c r="I12" s="121" t="s">
        <v>126</v>
      </c>
      <c r="J12" s="121" t="s">
        <v>127</v>
      </c>
      <c r="K12" s="817"/>
      <c r="L12" s="122" t="s">
        <v>119</v>
      </c>
      <c r="M12" s="122" t="s">
        <v>377</v>
      </c>
      <c r="N12" s="122" t="s">
        <v>120</v>
      </c>
      <c r="O12" s="123" t="s">
        <v>378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3"/>
      <c r="AA12" s="103"/>
      <c r="AB12" s="104"/>
      <c r="AC12" s="104"/>
      <c r="AD12" s="104"/>
      <c r="AE12" s="104"/>
      <c r="AF12" s="103"/>
      <c r="AG12" s="103"/>
      <c r="AH12" s="103"/>
      <c r="AI12" s="100"/>
    </row>
    <row r="13" spans="1:35" ht="15.75" customHeight="1">
      <c r="A13" s="843" t="s">
        <v>68</v>
      </c>
      <c r="B13" s="831" t="s">
        <v>135</v>
      </c>
      <c r="C13" s="199"/>
      <c r="D13" s="124" t="s">
        <v>98</v>
      </c>
      <c r="E13" s="125">
        <v>6000</v>
      </c>
      <c r="F13" s="126">
        <v>1000</v>
      </c>
      <c r="G13" s="127">
        <v>40</v>
      </c>
      <c r="H13" s="128">
        <v>22</v>
      </c>
      <c r="I13" s="129">
        <f t="shared" ref="I13:I44" si="0">H13*(E13*F13/1000000)</f>
        <v>132</v>
      </c>
      <c r="J13" s="130">
        <f t="shared" ref="J13:J44" si="1">H13*(E13*F13*G13/1000000000)</f>
        <v>5.2799999999999994</v>
      </c>
      <c r="K13" s="131">
        <f>MROUND('WIRED MAT'!L13*1.1,10)</f>
        <v>8360</v>
      </c>
      <c r="L13" s="132">
        <f t="shared" ref="L13:L44" si="2">ROUND(N13*G13/1000,2)</f>
        <v>334.4</v>
      </c>
      <c r="M13" s="133">
        <f>ROUND(L13*1.2,2)</f>
        <v>401.28</v>
      </c>
      <c r="N13" s="134">
        <f>ROUND(K13*(1-$O$9),2)</f>
        <v>8360</v>
      </c>
      <c r="O13" s="135">
        <f t="shared" ref="O13:O66" si="3">ROUND(N13*1.2,2)</f>
        <v>10032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35" ht="15.75" customHeight="1">
      <c r="A14" s="838"/>
      <c r="B14" s="819"/>
      <c r="C14" s="200"/>
      <c r="D14" s="66" t="s">
        <v>98</v>
      </c>
      <c r="E14" s="67">
        <v>5000</v>
      </c>
      <c r="F14" s="68">
        <v>1000</v>
      </c>
      <c r="G14" s="69">
        <v>50</v>
      </c>
      <c r="H14" s="70">
        <v>22</v>
      </c>
      <c r="I14" s="71">
        <f t="shared" si="0"/>
        <v>110</v>
      </c>
      <c r="J14" s="72">
        <f t="shared" si="1"/>
        <v>5.5</v>
      </c>
      <c r="K14" s="73">
        <f>MROUND('WIRED MAT'!L14*1.1,10)</f>
        <v>7950</v>
      </c>
      <c r="L14" s="74">
        <f t="shared" si="2"/>
        <v>397.5</v>
      </c>
      <c r="M14" s="75">
        <f t="shared" ref="M14:M66" si="4">ROUND(L14*1.2,2)</f>
        <v>477</v>
      </c>
      <c r="N14" s="76">
        <f t="shared" ref="N14:N66" si="5">ROUND(K14*(1-$O$9),2)</f>
        <v>7950</v>
      </c>
      <c r="O14" s="136">
        <f t="shared" si="3"/>
        <v>9540</v>
      </c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35" ht="15.75" customHeight="1">
      <c r="A15" s="838"/>
      <c r="B15" s="819"/>
      <c r="C15" s="200"/>
      <c r="D15" s="66" t="s">
        <v>98</v>
      </c>
      <c r="E15" s="67">
        <v>4000</v>
      </c>
      <c r="F15" s="68">
        <v>1000</v>
      </c>
      <c r="G15" s="69">
        <v>60</v>
      </c>
      <c r="H15" s="70">
        <v>20</v>
      </c>
      <c r="I15" s="71">
        <f t="shared" si="0"/>
        <v>80</v>
      </c>
      <c r="J15" s="72">
        <f t="shared" si="1"/>
        <v>4.8</v>
      </c>
      <c r="K15" s="73">
        <f>MROUND('WIRED MAT'!L15*1.1,10)</f>
        <v>7900</v>
      </c>
      <c r="L15" s="74">
        <f t="shared" si="2"/>
        <v>474</v>
      </c>
      <c r="M15" s="75">
        <f t="shared" si="4"/>
        <v>568.79999999999995</v>
      </c>
      <c r="N15" s="76">
        <f t="shared" si="5"/>
        <v>7900</v>
      </c>
      <c r="O15" s="136">
        <f t="shared" si="3"/>
        <v>9480</v>
      </c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35" ht="15.75" customHeight="1">
      <c r="A16" s="838"/>
      <c r="B16" s="819"/>
      <c r="C16" s="200"/>
      <c r="D16" s="66" t="s">
        <v>98</v>
      </c>
      <c r="E16" s="67">
        <v>2000</v>
      </c>
      <c r="F16" s="68">
        <v>1000</v>
      </c>
      <c r="G16" s="69">
        <v>70</v>
      </c>
      <c r="H16" s="70">
        <v>41</v>
      </c>
      <c r="I16" s="71">
        <f t="shared" si="0"/>
        <v>82</v>
      </c>
      <c r="J16" s="72">
        <f t="shared" si="1"/>
        <v>5.74</v>
      </c>
      <c r="K16" s="73">
        <f>MROUND('WIRED MAT'!L16*1.1,10)</f>
        <v>7810</v>
      </c>
      <c r="L16" s="74">
        <f t="shared" si="2"/>
        <v>546.70000000000005</v>
      </c>
      <c r="M16" s="75">
        <f t="shared" si="4"/>
        <v>656.04</v>
      </c>
      <c r="N16" s="76">
        <f t="shared" si="5"/>
        <v>7810</v>
      </c>
      <c r="O16" s="136">
        <f t="shared" si="3"/>
        <v>9372</v>
      </c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ht="15.75" customHeight="1">
      <c r="A17" s="838"/>
      <c r="B17" s="819"/>
      <c r="C17" s="200"/>
      <c r="D17" s="66" t="s">
        <v>98</v>
      </c>
      <c r="E17" s="67">
        <v>2000</v>
      </c>
      <c r="F17" s="68">
        <v>1000</v>
      </c>
      <c r="G17" s="69">
        <v>80</v>
      </c>
      <c r="H17" s="70">
        <v>41</v>
      </c>
      <c r="I17" s="71">
        <f t="shared" si="0"/>
        <v>82</v>
      </c>
      <c r="J17" s="72">
        <f t="shared" si="1"/>
        <v>6.5600000000000005</v>
      </c>
      <c r="K17" s="73">
        <f>MROUND('WIRED MAT'!L17*1.1,10)</f>
        <v>7410</v>
      </c>
      <c r="L17" s="74">
        <f t="shared" si="2"/>
        <v>592.79999999999995</v>
      </c>
      <c r="M17" s="75">
        <f t="shared" si="4"/>
        <v>711.36</v>
      </c>
      <c r="N17" s="76">
        <f t="shared" si="5"/>
        <v>7410</v>
      </c>
      <c r="O17" s="136">
        <f t="shared" si="3"/>
        <v>8892</v>
      </c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5.75" customHeight="1">
      <c r="A18" s="838"/>
      <c r="B18" s="819"/>
      <c r="C18" s="200"/>
      <c r="D18" s="66" t="s">
        <v>98</v>
      </c>
      <c r="E18" s="67">
        <v>2000</v>
      </c>
      <c r="F18" s="68">
        <v>1000</v>
      </c>
      <c r="G18" s="69">
        <v>90</v>
      </c>
      <c r="H18" s="70">
        <v>32</v>
      </c>
      <c r="I18" s="71">
        <f t="shared" si="0"/>
        <v>64</v>
      </c>
      <c r="J18" s="72">
        <f t="shared" si="1"/>
        <v>5.76</v>
      </c>
      <c r="K18" s="73">
        <f>MROUND('WIRED MAT'!L18*1.1,10)</f>
        <v>7340</v>
      </c>
      <c r="L18" s="74">
        <f t="shared" si="2"/>
        <v>660.6</v>
      </c>
      <c r="M18" s="75">
        <f t="shared" si="4"/>
        <v>792.72</v>
      </c>
      <c r="N18" s="76">
        <f t="shared" si="5"/>
        <v>7340</v>
      </c>
      <c r="O18" s="136">
        <f t="shared" si="3"/>
        <v>8808</v>
      </c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ht="15.75" customHeight="1">
      <c r="A19" s="838"/>
      <c r="B19" s="819"/>
      <c r="C19" s="200"/>
      <c r="D19" s="66" t="s">
        <v>98</v>
      </c>
      <c r="E19" s="67">
        <v>2000</v>
      </c>
      <c r="F19" s="68">
        <v>1000</v>
      </c>
      <c r="G19" s="69">
        <v>100</v>
      </c>
      <c r="H19" s="70">
        <v>32</v>
      </c>
      <c r="I19" s="71">
        <f t="shared" si="0"/>
        <v>64</v>
      </c>
      <c r="J19" s="72">
        <f t="shared" si="1"/>
        <v>6.4</v>
      </c>
      <c r="K19" s="73">
        <f>MROUND('WIRED MAT'!L19*1.1,10)</f>
        <v>7280</v>
      </c>
      <c r="L19" s="74">
        <f t="shared" si="2"/>
        <v>728</v>
      </c>
      <c r="M19" s="75">
        <f t="shared" si="4"/>
        <v>873.6</v>
      </c>
      <c r="N19" s="76">
        <f t="shared" si="5"/>
        <v>7280</v>
      </c>
      <c r="O19" s="136">
        <f t="shared" si="3"/>
        <v>8736</v>
      </c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ht="15.75" customHeight="1">
      <c r="A20" s="838"/>
      <c r="B20" s="819"/>
      <c r="C20" s="200"/>
      <c r="D20" s="66" t="s">
        <v>98</v>
      </c>
      <c r="E20" s="67">
        <v>2000</v>
      </c>
      <c r="F20" s="68">
        <v>1000</v>
      </c>
      <c r="G20" s="69">
        <v>110</v>
      </c>
      <c r="H20" s="70">
        <v>32</v>
      </c>
      <c r="I20" s="71">
        <f t="shared" si="0"/>
        <v>64</v>
      </c>
      <c r="J20" s="72">
        <f t="shared" si="1"/>
        <v>7.04</v>
      </c>
      <c r="K20" s="73">
        <f>MROUND('WIRED MAT'!L20*1.1,10)</f>
        <v>7500</v>
      </c>
      <c r="L20" s="74">
        <f t="shared" si="2"/>
        <v>825</v>
      </c>
      <c r="M20" s="75">
        <f t="shared" si="4"/>
        <v>990</v>
      </c>
      <c r="N20" s="76">
        <f t="shared" si="5"/>
        <v>7500</v>
      </c>
      <c r="O20" s="136">
        <f t="shared" si="3"/>
        <v>9000</v>
      </c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ht="15.75" customHeight="1">
      <c r="A21" s="838"/>
      <c r="B21" s="820"/>
      <c r="C21" s="201"/>
      <c r="D21" s="184" t="s">
        <v>98</v>
      </c>
      <c r="E21" s="185">
        <v>2000</v>
      </c>
      <c r="F21" s="186">
        <v>1000</v>
      </c>
      <c r="G21" s="187">
        <v>120</v>
      </c>
      <c r="H21" s="188">
        <v>32</v>
      </c>
      <c r="I21" s="189">
        <f t="shared" si="0"/>
        <v>64</v>
      </c>
      <c r="J21" s="190">
        <f t="shared" si="1"/>
        <v>7.68</v>
      </c>
      <c r="K21" s="191">
        <f>MROUND('WIRED MAT'!L21*1.1,10)</f>
        <v>7500</v>
      </c>
      <c r="L21" s="192">
        <f t="shared" si="2"/>
        <v>900</v>
      </c>
      <c r="M21" s="193">
        <f t="shared" si="4"/>
        <v>1080</v>
      </c>
      <c r="N21" s="194">
        <f t="shared" si="5"/>
        <v>7500</v>
      </c>
      <c r="O21" s="196">
        <f t="shared" si="3"/>
        <v>9000</v>
      </c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ht="15.75" customHeight="1">
      <c r="A22" s="838" t="s">
        <v>69</v>
      </c>
      <c r="B22" s="819" t="s">
        <v>135</v>
      </c>
      <c r="C22" s="202"/>
      <c r="D22" s="161" t="s">
        <v>98</v>
      </c>
      <c r="E22" s="162">
        <v>6000</v>
      </c>
      <c r="F22" s="163">
        <v>1000</v>
      </c>
      <c r="G22" s="164">
        <v>40</v>
      </c>
      <c r="H22" s="165">
        <v>22</v>
      </c>
      <c r="I22" s="166">
        <f t="shared" si="0"/>
        <v>132</v>
      </c>
      <c r="J22" s="167">
        <f t="shared" si="1"/>
        <v>5.2799999999999994</v>
      </c>
      <c r="K22" s="168">
        <f>MROUND('WIRED MAT'!L22*1.1,10)</f>
        <v>17420</v>
      </c>
      <c r="L22" s="169">
        <f t="shared" si="2"/>
        <v>696.8</v>
      </c>
      <c r="M22" s="170">
        <f t="shared" si="4"/>
        <v>836.16</v>
      </c>
      <c r="N22" s="171">
        <f t="shared" si="5"/>
        <v>17420</v>
      </c>
      <c r="O22" s="172">
        <f t="shared" si="3"/>
        <v>20904</v>
      </c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ht="15.75" customHeight="1">
      <c r="A23" s="838"/>
      <c r="B23" s="819"/>
      <c r="C23" s="200"/>
      <c r="D23" s="66" t="s">
        <v>98</v>
      </c>
      <c r="E23" s="67">
        <v>5000</v>
      </c>
      <c r="F23" s="68">
        <v>1000</v>
      </c>
      <c r="G23" s="69">
        <v>50</v>
      </c>
      <c r="H23" s="70">
        <v>22</v>
      </c>
      <c r="I23" s="71">
        <f t="shared" si="0"/>
        <v>110</v>
      </c>
      <c r="J23" s="72">
        <f t="shared" si="1"/>
        <v>5.5</v>
      </c>
      <c r="K23" s="73">
        <f>MROUND('WIRED MAT'!L23*1.1,10)</f>
        <v>15610</v>
      </c>
      <c r="L23" s="74">
        <f t="shared" si="2"/>
        <v>780.5</v>
      </c>
      <c r="M23" s="75">
        <f t="shared" si="4"/>
        <v>936.6</v>
      </c>
      <c r="N23" s="76">
        <f t="shared" si="5"/>
        <v>15610</v>
      </c>
      <c r="O23" s="136">
        <f t="shared" si="3"/>
        <v>18732</v>
      </c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 ht="15.75" customHeight="1">
      <c r="A24" s="838"/>
      <c r="B24" s="819"/>
      <c r="C24" s="200"/>
      <c r="D24" s="66" t="s">
        <v>98</v>
      </c>
      <c r="E24" s="67">
        <v>4000</v>
      </c>
      <c r="F24" s="68">
        <v>1000</v>
      </c>
      <c r="G24" s="69">
        <v>60</v>
      </c>
      <c r="H24" s="70">
        <v>20</v>
      </c>
      <c r="I24" s="71">
        <f t="shared" si="0"/>
        <v>80</v>
      </c>
      <c r="J24" s="72">
        <f t="shared" si="1"/>
        <v>4.8</v>
      </c>
      <c r="K24" s="73">
        <f>MROUND('WIRED MAT'!L24*1.1,10)</f>
        <v>14480</v>
      </c>
      <c r="L24" s="74">
        <f t="shared" si="2"/>
        <v>868.8</v>
      </c>
      <c r="M24" s="75">
        <f t="shared" si="4"/>
        <v>1042.56</v>
      </c>
      <c r="N24" s="76">
        <f t="shared" si="5"/>
        <v>14480</v>
      </c>
      <c r="O24" s="136">
        <f t="shared" si="3"/>
        <v>17376</v>
      </c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ht="15.75" customHeight="1">
      <c r="A25" s="838"/>
      <c r="B25" s="819"/>
      <c r="C25" s="200"/>
      <c r="D25" s="66" t="s">
        <v>98</v>
      </c>
      <c r="E25" s="67">
        <v>2000</v>
      </c>
      <c r="F25" s="68">
        <v>1000</v>
      </c>
      <c r="G25" s="69">
        <v>70</v>
      </c>
      <c r="H25" s="70">
        <v>41</v>
      </c>
      <c r="I25" s="71">
        <f t="shared" si="0"/>
        <v>82</v>
      </c>
      <c r="J25" s="72">
        <f t="shared" si="1"/>
        <v>5.74</v>
      </c>
      <c r="K25" s="73">
        <f>MROUND('WIRED MAT'!L25*1.1,10)</f>
        <v>13780</v>
      </c>
      <c r="L25" s="74">
        <f t="shared" si="2"/>
        <v>964.6</v>
      </c>
      <c r="M25" s="75">
        <f t="shared" si="4"/>
        <v>1157.52</v>
      </c>
      <c r="N25" s="76">
        <f t="shared" si="5"/>
        <v>13780</v>
      </c>
      <c r="O25" s="136">
        <f t="shared" si="3"/>
        <v>16536</v>
      </c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ht="15.75" customHeight="1">
      <c r="A26" s="838"/>
      <c r="B26" s="819"/>
      <c r="C26" s="200"/>
      <c r="D26" s="66" t="s">
        <v>98</v>
      </c>
      <c r="E26" s="67">
        <v>2000</v>
      </c>
      <c r="F26" s="68">
        <v>1000</v>
      </c>
      <c r="G26" s="69">
        <v>80</v>
      </c>
      <c r="H26" s="70">
        <v>41</v>
      </c>
      <c r="I26" s="71">
        <f t="shared" si="0"/>
        <v>82</v>
      </c>
      <c r="J26" s="72">
        <f t="shared" si="1"/>
        <v>6.5600000000000005</v>
      </c>
      <c r="K26" s="73">
        <f>MROUND('WIRED MAT'!L26*1.1,10)</f>
        <v>12990</v>
      </c>
      <c r="L26" s="74">
        <f t="shared" si="2"/>
        <v>1039.2</v>
      </c>
      <c r="M26" s="75">
        <f t="shared" si="4"/>
        <v>1247.04</v>
      </c>
      <c r="N26" s="76">
        <f t="shared" si="5"/>
        <v>12990</v>
      </c>
      <c r="O26" s="136">
        <f t="shared" si="3"/>
        <v>15588</v>
      </c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15.75" customHeight="1">
      <c r="A27" s="838"/>
      <c r="B27" s="819"/>
      <c r="C27" s="200"/>
      <c r="D27" s="66" t="s">
        <v>98</v>
      </c>
      <c r="E27" s="67">
        <v>2000</v>
      </c>
      <c r="F27" s="68">
        <v>1000</v>
      </c>
      <c r="G27" s="69">
        <v>90</v>
      </c>
      <c r="H27" s="70">
        <v>32</v>
      </c>
      <c r="I27" s="71">
        <f t="shared" si="0"/>
        <v>64</v>
      </c>
      <c r="J27" s="72">
        <f t="shared" si="1"/>
        <v>5.76</v>
      </c>
      <c r="K27" s="73">
        <f>MROUND('WIRED MAT'!L27*1.1,10)</f>
        <v>12360</v>
      </c>
      <c r="L27" s="74">
        <f t="shared" si="2"/>
        <v>1112.4000000000001</v>
      </c>
      <c r="M27" s="75">
        <f t="shared" si="4"/>
        <v>1334.88</v>
      </c>
      <c r="N27" s="76">
        <f t="shared" si="5"/>
        <v>12360</v>
      </c>
      <c r="O27" s="136">
        <f t="shared" si="3"/>
        <v>14832</v>
      </c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5.75" customHeight="1">
      <c r="A28" s="838"/>
      <c r="B28" s="819"/>
      <c r="C28" s="200"/>
      <c r="D28" s="66" t="s">
        <v>98</v>
      </c>
      <c r="E28" s="67">
        <v>2000</v>
      </c>
      <c r="F28" s="68">
        <v>1000</v>
      </c>
      <c r="G28" s="69">
        <v>100</v>
      </c>
      <c r="H28" s="70">
        <v>32</v>
      </c>
      <c r="I28" s="71">
        <f t="shared" si="0"/>
        <v>64</v>
      </c>
      <c r="J28" s="72">
        <f t="shared" si="1"/>
        <v>6.4</v>
      </c>
      <c r="K28" s="73">
        <f>MROUND('WIRED MAT'!L28*1.1,10)</f>
        <v>12210</v>
      </c>
      <c r="L28" s="74">
        <f t="shared" si="2"/>
        <v>1221</v>
      </c>
      <c r="M28" s="75">
        <f t="shared" si="4"/>
        <v>1465.2</v>
      </c>
      <c r="N28" s="76">
        <f t="shared" si="5"/>
        <v>12210</v>
      </c>
      <c r="O28" s="136">
        <f t="shared" si="3"/>
        <v>14652</v>
      </c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5.75" customHeight="1">
      <c r="A29" s="838"/>
      <c r="B29" s="819"/>
      <c r="C29" s="200"/>
      <c r="D29" s="66" t="s">
        <v>98</v>
      </c>
      <c r="E29" s="67">
        <v>2000</v>
      </c>
      <c r="F29" s="68">
        <v>1000</v>
      </c>
      <c r="G29" s="69">
        <v>110</v>
      </c>
      <c r="H29" s="70">
        <v>32</v>
      </c>
      <c r="I29" s="71">
        <f t="shared" si="0"/>
        <v>64</v>
      </c>
      <c r="J29" s="72">
        <f t="shared" si="1"/>
        <v>7.04</v>
      </c>
      <c r="K29" s="73">
        <f>MROUND('WIRED MAT'!L29*1.1,10)</f>
        <v>12100</v>
      </c>
      <c r="L29" s="74">
        <f t="shared" si="2"/>
        <v>1331</v>
      </c>
      <c r="M29" s="75">
        <f t="shared" si="4"/>
        <v>1597.2</v>
      </c>
      <c r="N29" s="76">
        <f t="shared" si="5"/>
        <v>12100</v>
      </c>
      <c r="O29" s="136">
        <f t="shared" si="3"/>
        <v>14520</v>
      </c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15.75" customHeight="1">
      <c r="A30" s="838"/>
      <c r="B30" s="819"/>
      <c r="C30" s="201"/>
      <c r="D30" s="149" t="s">
        <v>98</v>
      </c>
      <c r="E30" s="150">
        <v>2000</v>
      </c>
      <c r="F30" s="151">
        <v>1000</v>
      </c>
      <c r="G30" s="152">
        <v>120</v>
      </c>
      <c r="H30" s="153">
        <v>22</v>
      </c>
      <c r="I30" s="154">
        <f t="shared" si="0"/>
        <v>44</v>
      </c>
      <c r="J30" s="155">
        <f t="shared" si="1"/>
        <v>5.2799999999999994</v>
      </c>
      <c r="K30" s="156">
        <f>MROUND('WIRED MAT'!L30*1.1,10)</f>
        <v>11780</v>
      </c>
      <c r="L30" s="157">
        <f t="shared" si="2"/>
        <v>1413.6</v>
      </c>
      <c r="M30" s="158">
        <f t="shared" si="4"/>
        <v>1696.32</v>
      </c>
      <c r="N30" s="159">
        <f t="shared" si="5"/>
        <v>11780</v>
      </c>
      <c r="O30" s="160">
        <f t="shared" si="3"/>
        <v>14136</v>
      </c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15.75" customHeight="1">
      <c r="A31" s="838" t="s">
        <v>70</v>
      </c>
      <c r="B31" s="818" t="s">
        <v>130</v>
      </c>
      <c r="C31" s="202"/>
      <c r="D31" s="173" t="s">
        <v>98</v>
      </c>
      <c r="E31" s="174">
        <v>6000</v>
      </c>
      <c r="F31" s="175">
        <v>1000</v>
      </c>
      <c r="G31" s="176">
        <v>40</v>
      </c>
      <c r="H31" s="177">
        <v>22</v>
      </c>
      <c r="I31" s="178">
        <f t="shared" si="0"/>
        <v>132</v>
      </c>
      <c r="J31" s="179">
        <f t="shared" si="1"/>
        <v>5.2799999999999994</v>
      </c>
      <c r="K31" s="180">
        <f>MROUND('WIRED MAT'!L31*1.1,10)</f>
        <v>9780</v>
      </c>
      <c r="L31" s="181">
        <f t="shared" si="2"/>
        <v>391.2</v>
      </c>
      <c r="M31" s="182">
        <f t="shared" si="4"/>
        <v>469.44</v>
      </c>
      <c r="N31" s="183">
        <f t="shared" si="5"/>
        <v>9780</v>
      </c>
      <c r="O31" s="195">
        <f t="shared" si="3"/>
        <v>11736</v>
      </c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15.75" customHeight="1">
      <c r="A32" s="838"/>
      <c r="B32" s="819"/>
      <c r="C32" s="200"/>
      <c r="D32" s="66" t="s">
        <v>98</v>
      </c>
      <c r="E32" s="67">
        <v>5000</v>
      </c>
      <c r="F32" s="68">
        <v>1000</v>
      </c>
      <c r="G32" s="69">
        <v>50</v>
      </c>
      <c r="H32" s="70">
        <v>22</v>
      </c>
      <c r="I32" s="71">
        <f t="shared" si="0"/>
        <v>110</v>
      </c>
      <c r="J32" s="72">
        <f t="shared" si="1"/>
        <v>5.5</v>
      </c>
      <c r="K32" s="73">
        <f>MROUND('WIRED MAT'!L32*1.1,10)</f>
        <v>9060</v>
      </c>
      <c r="L32" s="74">
        <f t="shared" si="2"/>
        <v>453</v>
      </c>
      <c r="M32" s="75">
        <f t="shared" si="4"/>
        <v>543.6</v>
      </c>
      <c r="N32" s="76">
        <f t="shared" si="5"/>
        <v>9060</v>
      </c>
      <c r="O32" s="136">
        <f t="shared" si="3"/>
        <v>10872</v>
      </c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15.75" customHeight="1">
      <c r="A33" s="838"/>
      <c r="B33" s="819"/>
      <c r="C33" s="200"/>
      <c r="D33" s="66" t="s">
        <v>98</v>
      </c>
      <c r="E33" s="67">
        <v>4000</v>
      </c>
      <c r="F33" s="68">
        <v>1000</v>
      </c>
      <c r="G33" s="69">
        <v>60</v>
      </c>
      <c r="H33" s="70">
        <v>20</v>
      </c>
      <c r="I33" s="71">
        <f t="shared" si="0"/>
        <v>80</v>
      </c>
      <c r="J33" s="72">
        <f t="shared" si="1"/>
        <v>4.8</v>
      </c>
      <c r="K33" s="73">
        <f>MROUND('WIRED MAT'!L33*1.1,10)</f>
        <v>8810</v>
      </c>
      <c r="L33" s="74">
        <f t="shared" si="2"/>
        <v>528.6</v>
      </c>
      <c r="M33" s="75">
        <f t="shared" si="4"/>
        <v>634.32000000000005</v>
      </c>
      <c r="N33" s="76">
        <f t="shared" si="5"/>
        <v>8810</v>
      </c>
      <c r="O33" s="136">
        <f t="shared" si="3"/>
        <v>10572</v>
      </c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15.75" customHeight="1">
      <c r="A34" s="838"/>
      <c r="B34" s="819"/>
      <c r="C34" s="200"/>
      <c r="D34" s="66" t="s">
        <v>98</v>
      </c>
      <c r="E34" s="67">
        <v>2000</v>
      </c>
      <c r="F34" s="68">
        <v>1000</v>
      </c>
      <c r="G34" s="69">
        <v>70</v>
      </c>
      <c r="H34" s="70">
        <v>41</v>
      </c>
      <c r="I34" s="71">
        <f t="shared" si="0"/>
        <v>82</v>
      </c>
      <c r="J34" s="72">
        <f t="shared" si="1"/>
        <v>5.74</v>
      </c>
      <c r="K34" s="73">
        <f>MROUND('WIRED MAT'!L34*1.1,10)</f>
        <v>8550</v>
      </c>
      <c r="L34" s="74">
        <f t="shared" si="2"/>
        <v>598.5</v>
      </c>
      <c r="M34" s="75">
        <f t="shared" si="4"/>
        <v>718.2</v>
      </c>
      <c r="N34" s="76">
        <f t="shared" si="5"/>
        <v>8550</v>
      </c>
      <c r="O34" s="136">
        <f t="shared" si="3"/>
        <v>10260</v>
      </c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15.75" customHeight="1">
      <c r="A35" s="838"/>
      <c r="B35" s="819"/>
      <c r="C35" s="200"/>
      <c r="D35" s="66" t="s">
        <v>98</v>
      </c>
      <c r="E35" s="67">
        <v>2000</v>
      </c>
      <c r="F35" s="68">
        <v>1000</v>
      </c>
      <c r="G35" s="69">
        <v>80</v>
      </c>
      <c r="H35" s="70">
        <v>41</v>
      </c>
      <c r="I35" s="71">
        <f t="shared" si="0"/>
        <v>82</v>
      </c>
      <c r="J35" s="72">
        <f t="shared" si="1"/>
        <v>6.5600000000000005</v>
      </c>
      <c r="K35" s="73">
        <f>MROUND('WIRED MAT'!L35*1.1,10)</f>
        <v>8120</v>
      </c>
      <c r="L35" s="74">
        <f t="shared" si="2"/>
        <v>649.6</v>
      </c>
      <c r="M35" s="75">
        <f t="shared" si="4"/>
        <v>779.52</v>
      </c>
      <c r="N35" s="76">
        <f t="shared" si="5"/>
        <v>8120</v>
      </c>
      <c r="O35" s="136">
        <f t="shared" si="3"/>
        <v>9744</v>
      </c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15.75" customHeight="1">
      <c r="A36" s="838"/>
      <c r="B36" s="819"/>
      <c r="C36" s="200"/>
      <c r="D36" s="66" t="s">
        <v>98</v>
      </c>
      <c r="E36" s="67">
        <v>2000</v>
      </c>
      <c r="F36" s="68">
        <v>1000</v>
      </c>
      <c r="G36" s="69">
        <v>90</v>
      </c>
      <c r="H36" s="70">
        <v>32</v>
      </c>
      <c r="I36" s="71">
        <f t="shared" si="0"/>
        <v>64</v>
      </c>
      <c r="J36" s="72">
        <f t="shared" si="1"/>
        <v>5.76</v>
      </c>
      <c r="K36" s="73">
        <f>MROUND('WIRED MAT'!L36*1.1,10)</f>
        <v>8100</v>
      </c>
      <c r="L36" s="74">
        <f t="shared" si="2"/>
        <v>729</v>
      </c>
      <c r="M36" s="75">
        <f t="shared" si="4"/>
        <v>874.8</v>
      </c>
      <c r="N36" s="76">
        <f t="shared" si="5"/>
        <v>8100</v>
      </c>
      <c r="O36" s="136">
        <f t="shared" si="3"/>
        <v>9720</v>
      </c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15.75" customHeight="1">
      <c r="A37" s="838"/>
      <c r="B37" s="819"/>
      <c r="C37" s="200"/>
      <c r="D37" s="66" t="s">
        <v>98</v>
      </c>
      <c r="E37" s="67">
        <v>2000</v>
      </c>
      <c r="F37" s="68">
        <v>1000</v>
      </c>
      <c r="G37" s="69">
        <v>100</v>
      </c>
      <c r="H37" s="70">
        <v>32</v>
      </c>
      <c r="I37" s="71">
        <f t="shared" si="0"/>
        <v>64</v>
      </c>
      <c r="J37" s="72">
        <f t="shared" si="1"/>
        <v>6.4</v>
      </c>
      <c r="K37" s="73">
        <f>MROUND('WIRED MAT'!L37*1.1,10)</f>
        <v>7770</v>
      </c>
      <c r="L37" s="74">
        <f t="shared" si="2"/>
        <v>777</v>
      </c>
      <c r="M37" s="75">
        <f t="shared" si="4"/>
        <v>932.4</v>
      </c>
      <c r="N37" s="76">
        <f t="shared" si="5"/>
        <v>7770</v>
      </c>
      <c r="O37" s="136">
        <f t="shared" si="3"/>
        <v>9324</v>
      </c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ht="15.75" customHeight="1">
      <c r="A38" s="838"/>
      <c r="B38" s="819"/>
      <c r="C38" s="200"/>
      <c r="D38" s="66" t="s">
        <v>98</v>
      </c>
      <c r="E38" s="67">
        <v>2000</v>
      </c>
      <c r="F38" s="68">
        <v>1000</v>
      </c>
      <c r="G38" s="69">
        <v>110</v>
      </c>
      <c r="H38" s="70">
        <v>32</v>
      </c>
      <c r="I38" s="71">
        <f t="shared" si="0"/>
        <v>64</v>
      </c>
      <c r="J38" s="72">
        <f t="shared" si="1"/>
        <v>7.04</v>
      </c>
      <c r="K38" s="73">
        <f>MROUND('WIRED MAT'!L38*1.1,10)</f>
        <v>7980</v>
      </c>
      <c r="L38" s="74">
        <f t="shared" si="2"/>
        <v>877.8</v>
      </c>
      <c r="M38" s="75">
        <f t="shared" si="4"/>
        <v>1053.3599999999999</v>
      </c>
      <c r="N38" s="76">
        <f t="shared" si="5"/>
        <v>7980</v>
      </c>
      <c r="O38" s="136">
        <f t="shared" si="3"/>
        <v>9576</v>
      </c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ht="15.75" customHeight="1" thickBot="1">
      <c r="A39" s="844"/>
      <c r="B39" s="820"/>
      <c r="C39" s="200"/>
      <c r="D39" s="149" t="s">
        <v>98</v>
      </c>
      <c r="E39" s="150">
        <v>2000</v>
      </c>
      <c r="F39" s="151">
        <v>1000</v>
      </c>
      <c r="G39" s="152">
        <v>120</v>
      </c>
      <c r="H39" s="153">
        <v>22</v>
      </c>
      <c r="I39" s="154">
        <f t="shared" si="0"/>
        <v>44</v>
      </c>
      <c r="J39" s="155">
        <f t="shared" si="1"/>
        <v>5.2799999999999994</v>
      </c>
      <c r="K39" s="156">
        <f>MROUND('WIRED MAT'!L39*1.1,10)</f>
        <v>7760</v>
      </c>
      <c r="L39" s="157">
        <f t="shared" si="2"/>
        <v>931.2</v>
      </c>
      <c r="M39" s="158">
        <f t="shared" si="4"/>
        <v>1117.44</v>
      </c>
      <c r="N39" s="159">
        <f t="shared" si="5"/>
        <v>7760</v>
      </c>
      <c r="O39" s="160">
        <f t="shared" si="3"/>
        <v>9312</v>
      </c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ht="15.75" customHeight="1">
      <c r="A40" s="843" t="s">
        <v>71</v>
      </c>
      <c r="B40" s="859" t="s">
        <v>132</v>
      </c>
      <c r="C40" s="391"/>
      <c r="D40" s="124" t="s">
        <v>98</v>
      </c>
      <c r="E40" s="125">
        <v>7000</v>
      </c>
      <c r="F40" s="126">
        <v>1000</v>
      </c>
      <c r="G40" s="127">
        <v>25</v>
      </c>
      <c r="H40" s="128">
        <v>22</v>
      </c>
      <c r="I40" s="129">
        <f t="shared" si="0"/>
        <v>154</v>
      </c>
      <c r="J40" s="130">
        <f t="shared" si="1"/>
        <v>3.8499999999999996</v>
      </c>
      <c r="K40" s="131">
        <f>MROUND('WIRED MAT'!L49*1.1,10)</f>
        <v>10780</v>
      </c>
      <c r="L40" s="132">
        <f t="shared" si="2"/>
        <v>269.5</v>
      </c>
      <c r="M40" s="133">
        <f t="shared" si="4"/>
        <v>323.39999999999998</v>
      </c>
      <c r="N40" s="134">
        <f t="shared" si="5"/>
        <v>10780</v>
      </c>
      <c r="O40" s="135">
        <f t="shared" si="3"/>
        <v>12936</v>
      </c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ht="15.75" customHeight="1">
      <c r="A41" s="838"/>
      <c r="B41" s="821"/>
      <c r="C41" s="203"/>
      <c r="D41" s="66" t="s">
        <v>98</v>
      </c>
      <c r="E41" s="67">
        <v>7000</v>
      </c>
      <c r="F41" s="68">
        <v>1000</v>
      </c>
      <c r="G41" s="69">
        <v>30</v>
      </c>
      <c r="H41" s="70">
        <v>22</v>
      </c>
      <c r="I41" s="71">
        <f t="shared" si="0"/>
        <v>154</v>
      </c>
      <c r="J41" s="72">
        <f t="shared" si="1"/>
        <v>4.62</v>
      </c>
      <c r="K41" s="73">
        <f>MROUND('WIRED MAT'!L50*1.1,10)</f>
        <v>9980</v>
      </c>
      <c r="L41" s="74">
        <f t="shared" si="2"/>
        <v>299.39999999999998</v>
      </c>
      <c r="M41" s="75">
        <f t="shared" si="4"/>
        <v>359.28</v>
      </c>
      <c r="N41" s="76">
        <f t="shared" si="5"/>
        <v>9980</v>
      </c>
      <c r="O41" s="136">
        <f t="shared" si="3"/>
        <v>11976</v>
      </c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15.75" customHeight="1">
      <c r="A42" s="838"/>
      <c r="B42" s="821"/>
      <c r="C42" s="203"/>
      <c r="D42" s="66" t="s">
        <v>98</v>
      </c>
      <c r="E42" s="67">
        <v>5000</v>
      </c>
      <c r="F42" s="68">
        <v>1000</v>
      </c>
      <c r="G42" s="69">
        <v>40</v>
      </c>
      <c r="H42" s="70">
        <v>32</v>
      </c>
      <c r="I42" s="71">
        <f t="shared" si="0"/>
        <v>160</v>
      </c>
      <c r="J42" s="72">
        <f t="shared" si="1"/>
        <v>6.4</v>
      </c>
      <c r="K42" s="73">
        <f>MROUND('WIRED MAT'!L51*1.1,10)</f>
        <v>9500</v>
      </c>
      <c r="L42" s="74">
        <f t="shared" si="2"/>
        <v>380</v>
      </c>
      <c r="M42" s="75">
        <f t="shared" si="4"/>
        <v>456</v>
      </c>
      <c r="N42" s="76">
        <f t="shared" si="5"/>
        <v>9500</v>
      </c>
      <c r="O42" s="136">
        <f t="shared" si="3"/>
        <v>11400</v>
      </c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ht="15.75" customHeight="1">
      <c r="A43" s="838"/>
      <c r="B43" s="821"/>
      <c r="C43" s="203"/>
      <c r="D43" s="66" t="s">
        <v>98</v>
      </c>
      <c r="E43" s="67">
        <v>4000</v>
      </c>
      <c r="F43" s="68">
        <v>1000</v>
      </c>
      <c r="G43" s="69">
        <v>50</v>
      </c>
      <c r="H43" s="70">
        <v>32</v>
      </c>
      <c r="I43" s="71">
        <f t="shared" si="0"/>
        <v>128</v>
      </c>
      <c r="J43" s="72">
        <f t="shared" si="1"/>
        <v>6.4</v>
      </c>
      <c r="K43" s="73">
        <f>MROUND('WIRED MAT'!L52*1.1,10)</f>
        <v>8880</v>
      </c>
      <c r="L43" s="74">
        <f t="shared" si="2"/>
        <v>444</v>
      </c>
      <c r="M43" s="75">
        <f t="shared" si="4"/>
        <v>532.79999999999995</v>
      </c>
      <c r="N43" s="76">
        <f t="shared" si="5"/>
        <v>8880</v>
      </c>
      <c r="O43" s="136">
        <f t="shared" si="3"/>
        <v>10656</v>
      </c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ht="15.75" customHeight="1">
      <c r="A44" s="838"/>
      <c r="B44" s="821"/>
      <c r="C44" s="203"/>
      <c r="D44" s="66" t="s">
        <v>98</v>
      </c>
      <c r="E44" s="67">
        <v>2000</v>
      </c>
      <c r="F44" s="68">
        <v>1000</v>
      </c>
      <c r="G44" s="69">
        <v>60</v>
      </c>
      <c r="H44" s="70">
        <v>41</v>
      </c>
      <c r="I44" s="71">
        <f t="shared" si="0"/>
        <v>82</v>
      </c>
      <c r="J44" s="72">
        <f t="shared" si="1"/>
        <v>4.92</v>
      </c>
      <c r="K44" s="73">
        <f>MROUND('WIRED MAT'!L53*1.1,10)</f>
        <v>8890</v>
      </c>
      <c r="L44" s="74">
        <f t="shared" si="2"/>
        <v>533.4</v>
      </c>
      <c r="M44" s="75">
        <f t="shared" si="4"/>
        <v>640.08000000000004</v>
      </c>
      <c r="N44" s="76">
        <f t="shared" si="5"/>
        <v>8890</v>
      </c>
      <c r="O44" s="136">
        <f t="shared" si="3"/>
        <v>10668</v>
      </c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15.75" customHeight="1">
      <c r="A45" s="838"/>
      <c r="B45" s="821"/>
      <c r="C45" s="203"/>
      <c r="D45" s="66" t="s">
        <v>98</v>
      </c>
      <c r="E45" s="67">
        <v>2000</v>
      </c>
      <c r="F45" s="68">
        <v>1000</v>
      </c>
      <c r="G45" s="69">
        <v>70</v>
      </c>
      <c r="H45" s="70">
        <v>41</v>
      </c>
      <c r="I45" s="71">
        <f t="shared" ref="I45:I66" si="6">H45*(E45*F45/1000000)</f>
        <v>82</v>
      </c>
      <c r="J45" s="72">
        <f t="shared" ref="J45:J66" si="7">H45*(E45*F45*G45/1000000000)</f>
        <v>5.74</v>
      </c>
      <c r="K45" s="73">
        <f>MROUND('WIRED MAT'!L54*1.1,10)</f>
        <v>8680</v>
      </c>
      <c r="L45" s="74">
        <f t="shared" ref="L45:L66" si="8">ROUND(N45*G45/1000,2)</f>
        <v>607.6</v>
      </c>
      <c r="M45" s="75">
        <f t="shared" si="4"/>
        <v>729.12</v>
      </c>
      <c r="N45" s="76">
        <f t="shared" si="5"/>
        <v>8680</v>
      </c>
      <c r="O45" s="136">
        <f t="shared" si="3"/>
        <v>10416</v>
      </c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ht="15.75" customHeight="1">
      <c r="A46" s="838"/>
      <c r="B46" s="821"/>
      <c r="C46" s="203"/>
      <c r="D46" s="66" t="s">
        <v>98</v>
      </c>
      <c r="E46" s="67">
        <v>2000</v>
      </c>
      <c r="F46" s="68">
        <v>1000</v>
      </c>
      <c r="G46" s="69">
        <v>80</v>
      </c>
      <c r="H46" s="70">
        <v>32</v>
      </c>
      <c r="I46" s="71">
        <f t="shared" si="6"/>
        <v>64</v>
      </c>
      <c r="J46" s="72">
        <f t="shared" si="7"/>
        <v>5.12</v>
      </c>
      <c r="K46" s="73">
        <f>MROUND('WIRED MAT'!L55*1.1,10)</f>
        <v>8390</v>
      </c>
      <c r="L46" s="74">
        <f t="shared" si="8"/>
        <v>671.2</v>
      </c>
      <c r="M46" s="75">
        <f t="shared" si="4"/>
        <v>805.44</v>
      </c>
      <c r="N46" s="76">
        <f t="shared" si="5"/>
        <v>8390</v>
      </c>
      <c r="O46" s="136">
        <f t="shared" si="3"/>
        <v>10068</v>
      </c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ht="15.75" customHeight="1">
      <c r="A47" s="838"/>
      <c r="B47" s="821"/>
      <c r="C47" s="203"/>
      <c r="D47" s="66" t="s">
        <v>98</v>
      </c>
      <c r="E47" s="67">
        <v>2000</v>
      </c>
      <c r="F47" s="68">
        <v>1000</v>
      </c>
      <c r="G47" s="69">
        <v>90</v>
      </c>
      <c r="H47" s="70">
        <v>32</v>
      </c>
      <c r="I47" s="71">
        <f t="shared" si="6"/>
        <v>64</v>
      </c>
      <c r="J47" s="72">
        <f t="shared" si="7"/>
        <v>5.76</v>
      </c>
      <c r="K47" s="73">
        <f>MROUND('WIRED MAT'!L56*1.1,10)</f>
        <v>8420</v>
      </c>
      <c r="L47" s="74">
        <f t="shared" si="8"/>
        <v>757.8</v>
      </c>
      <c r="M47" s="75">
        <f t="shared" si="4"/>
        <v>909.36</v>
      </c>
      <c r="N47" s="76">
        <f t="shared" si="5"/>
        <v>8420</v>
      </c>
      <c r="O47" s="136">
        <f t="shared" si="3"/>
        <v>10104</v>
      </c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ht="15.75" customHeight="1">
      <c r="A48" s="838"/>
      <c r="B48" s="823"/>
      <c r="C48" s="204"/>
      <c r="D48" s="149" t="s">
        <v>98</v>
      </c>
      <c r="E48" s="150">
        <v>2000</v>
      </c>
      <c r="F48" s="151">
        <v>1000</v>
      </c>
      <c r="G48" s="152">
        <v>100</v>
      </c>
      <c r="H48" s="153">
        <v>32</v>
      </c>
      <c r="I48" s="154">
        <f t="shared" si="6"/>
        <v>64</v>
      </c>
      <c r="J48" s="155">
        <f t="shared" si="7"/>
        <v>6.4</v>
      </c>
      <c r="K48" s="156">
        <f>MROUND('WIRED MAT'!L57*1.1,10)</f>
        <v>8290</v>
      </c>
      <c r="L48" s="157">
        <f t="shared" si="8"/>
        <v>829</v>
      </c>
      <c r="M48" s="158">
        <f t="shared" si="4"/>
        <v>994.8</v>
      </c>
      <c r="N48" s="159">
        <f t="shared" si="5"/>
        <v>8290</v>
      </c>
      <c r="O48" s="160">
        <f t="shared" si="3"/>
        <v>9948</v>
      </c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ht="15.75" customHeight="1">
      <c r="A49" s="838" t="s">
        <v>72</v>
      </c>
      <c r="B49" s="819" t="s">
        <v>133</v>
      </c>
      <c r="C49" s="202"/>
      <c r="D49" s="173" t="s">
        <v>98</v>
      </c>
      <c r="E49" s="174">
        <v>7000</v>
      </c>
      <c r="F49" s="175">
        <v>1000</v>
      </c>
      <c r="G49" s="176">
        <v>25</v>
      </c>
      <c r="H49" s="177">
        <v>22</v>
      </c>
      <c r="I49" s="178">
        <f t="shared" si="6"/>
        <v>154</v>
      </c>
      <c r="J49" s="179">
        <f t="shared" si="7"/>
        <v>3.8499999999999996</v>
      </c>
      <c r="K49" s="180">
        <f>MROUND('WIRED MAT'!L58*1.1,10)</f>
        <v>25370</v>
      </c>
      <c r="L49" s="181">
        <f t="shared" si="8"/>
        <v>634.25</v>
      </c>
      <c r="M49" s="182">
        <f t="shared" si="4"/>
        <v>761.1</v>
      </c>
      <c r="N49" s="183">
        <f t="shared" si="5"/>
        <v>25370</v>
      </c>
      <c r="O49" s="195">
        <f t="shared" si="3"/>
        <v>30444</v>
      </c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ht="15.75" customHeight="1">
      <c r="A50" s="838"/>
      <c r="B50" s="819"/>
      <c r="C50" s="200"/>
      <c r="D50" s="66" t="s">
        <v>98</v>
      </c>
      <c r="E50" s="67">
        <v>7000</v>
      </c>
      <c r="F50" s="68">
        <v>1000</v>
      </c>
      <c r="G50" s="69">
        <v>30</v>
      </c>
      <c r="H50" s="70">
        <v>22</v>
      </c>
      <c r="I50" s="71">
        <f t="shared" si="6"/>
        <v>154</v>
      </c>
      <c r="J50" s="72">
        <f t="shared" si="7"/>
        <v>4.62</v>
      </c>
      <c r="K50" s="73">
        <f>MROUND('WIRED MAT'!L59*1.1,10)</f>
        <v>21490</v>
      </c>
      <c r="L50" s="74">
        <f t="shared" si="8"/>
        <v>644.70000000000005</v>
      </c>
      <c r="M50" s="75">
        <f t="shared" si="4"/>
        <v>773.64</v>
      </c>
      <c r="N50" s="76">
        <f t="shared" si="5"/>
        <v>21490</v>
      </c>
      <c r="O50" s="136">
        <f t="shared" si="3"/>
        <v>25788</v>
      </c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ht="15.75" customHeight="1">
      <c r="A51" s="838"/>
      <c r="B51" s="819"/>
      <c r="C51" s="200"/>
      <c r="D51" s="66" t="s">
        <v>98</v>
      </c>
      <c r="E51" s="67">
        <v>5000</v>
      </c>
      <c r="F51" s="68">
        <v>1000</v>
      </c>
      <c r="G51" s="69">
        <v>40</v>
      </c>
      <c r="H51" s="70">
        <v>32</v>
      </c>
      <c r="I51" s="71">
        <f t="shared" si="6"/>
        <v>160</v>
      </c>
      <c r="J51" s="72">
        <f t="shared" si="7"/>
        <v>6.4</v>
      </c>
      <c r="K51" s="73">
        <f>MROUND('WIRED MAT'!L60*1.1,10)</f>
        <v>18760</v>
      </c>
      <c r="L51" s="74">
        <f t="shared" si="8"/>
        <v>750.4</v>
      </c>
      <c r="M51" s="75">
        <f t="shared" si="4"/>
        <v>900.48</v>
      </c>
      <c r="N51" s="76">
        <f t="shared" si="5"/>
        <v>18760</v>
      </c>
      <c r="O51" s="136">
        <f t="shared" si="3"/>
        <v>22512</v>
      </c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ht="15.75" customHeight="1">
      <c r="A52" s="838"/>
      <c r="B52" s="819"/>
      <c r="C52" s="200"/>
      <c r="D52" s="66" t="s">
        <v>98</v>
      </c>
      <c r="E52" s="67">
        <v>4000</v>
      </c>
      <c r="F52" s="68">
        <v>1000</v>
      </c>
      <c r="G52" s="69">
        <v>50</v>
      </c>
      <c r="H52" s="70">
        <v>32</v>
      </c>
      <c r="I52" s="71">
        <f t="shared" si="6"/>
        <v>128</v>
      </c>
      <c r="J52" s="72">
        <f t="shared" si="7"/>
        <v>6.4</v>
      </c>
      <c r="K52" s="73">
        <f>MROUND('WIRED MAT'!L61*1.1,10)</f>
        <v>16910</v>
      </c>
      <c r="L52" s="74">
        <f t="shared" si="8"/>
        <v>845.5</v>
      </c>
      <c r="M52" s="75">
        <f t="shared" si="4"/>
        <v>1014.6</v>
      </c>
      <c r="N52" s="76">
        <f t="shared" si="5"/>
        <v>16910</v>
      </c>
      <c r="O52" s="136">
        <f t="shared" si="3"/>
        <v>20292</v>
      </c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ht="15.75" customHeight="1">
      <c r="A53" s="838"/>
      <c r="B53" s="819"/>
      <c r="C53" s="200"/>
      <c r="D53" s="66" t="s">
        <v>98</v>
      </c>
      <c r="E53" s="67">
        <v>2000</v>
      </c>
      <c r="F53" s="68">
        <v>1000</v>
      </c>
      <c r="G53" s="69">
        <v>60</v>
      </c>
      <c r="H53" s="70">
        <v>41</v>
      </c>
      <c r="I53" s="71">
        <f t="shared" si="6"/>
        <v>82</v>
      </c>
      <c r="J53" s="72">
        <f t="shared" si="7"/>
        <v>4.92</v>
      </c>
      <c r="K53" s="73">
        <f>MROUND('WIRED MAT'!L62*1.1,10)</f>
        <v>15710</v>
      </c>
      <c r="L53" s="74">
        <f t="shared" si="8"/>
        <v>942.6</v>
      </c>
      <c r="M53" s="75">
        <f t="shared" si="4"/>
        <v>1131.1199999999999</v>
      </c>
      <c r="N53" s="76">
        <f t="shared" si="5"/>
        <v>15710</v>
      </c>
      <c r="O53" s="136">
        <f t="shared" si="3"/>
        <v>18852</v>
      </c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ht="15.75" customHeight="1">
      <c r="A54" s="838"/>
      <c r="B54" s="819"/>
      <c r="C54" s="200"/>
      <c r="D54" s="66" t="s">
        <v>98</v>
      </c>
      <c r="E54" s="67">
        <v>2000</v>
      </c>
      <c r="F54" s="68">
        <v>1000</v>
      </c>
      <c r="G54" s="69">
        <v>70</v>
      </c>
      <c r="H54" s="70">
        <v>41</v>
      </c>
      <c r="I54" s="71">
        <f t="shared" si="6"/>
        <v>82</v>
      </c>
      <c r="J54" s="72">
        <f t="shared" si="7"/>
        <v>5.74</v>
      </c>
      <c r="K54" s="73">
        <f>MROUND('WIRED MAT'!L63*1.1,10)</f>
        <v>14940</v>
      </c>
      <c r="L54" s="74">
        <f t="shared" si="8"/>
        <v>1045.8</v>
      </c>
      <c r="M54" s="75">
        <f t="shared" si="4"/>
        <v>1254.96</v>
      </c>
      <c r="N54" s="76">
        <f t="shared" si="5"/>
        <v>14940</v>
      </c>
      <c r="O54" s="136">
        <f t="shared" si="3"/>
        <v>17928</v>
      </c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ht="15.75" customHeight="1">
      <c r="A55" s="838"/>
      <c r="B55" s="819"/>
      <c r="C55" s="200"/>
      <c r="D55" s="66" t="s">
        <v>98</v>
      </c>
      <c r="E55" s="67">
        <v>2000</v>
      </c>
      <c r="F55" s="68">
        <v>1000</v>
      </c>
      <c r="G55" s="69">
        <v>80</v>
      </c>
      <c r="H55" s="70">
        <v>32</v>
      </c>
      <c r="I55" s="71">
        <f t="shared" si="6"/>
        <v>64</v>
      </c>
      <c r="J55" s="72">
        <f t="shared" si="7"/>
        <v>5.12</v>
      </c>
      <c r="K55" s="73">
        <f>MROUND('WIRED MAT'!L64*1.1,10)</f>
        <v>14110</v>
      </c>
      <c r="L55" s="74">
        <f t="shared" si="8"/>
        <v>1128.8</v>
      </c>
      <c r="M55" s="75">
        <f t="shared" si="4"/>
        <v>1354.56</v>
      </c>
      <c r="N55" s="76">
        <f t="shared" si="5"/>
        <v>14110</v>
      </c>
      <c r="O55" s="136">
        <f t="shared" si="3"/>
        <v>16932</v>
      </c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15.75" customHeight="1">
      <c r="A56" s="838"/>
      <c r="B56" s="819"/>
      <c r="C56" s="200"/>
      <c r="D56" s="66" t="s">
        <v>98</v>
      </c>
      <c r="E56" s="67">
        <v>2000</v>
      </c>
      <c r="F56" s="68">
        <v>1000</v>
      </c>
      <c r="G56" s="69">
        <v>90</v>
      </c>
      <c r="H56" s="70">
        <v>32</v>
      </c>
      <c r="I56" s="71">
        <f t="shared" si="6"/>
        <v>64</v>
      </c>
      <c r="J56" s="72">
        <f t="shared" si="7"/>
        <v>5.76</v>
      </c>
      <c r="K56" s="73">
        <f>MROUND('WIRED MAT'!L65*1.1,10)</f>
        <v>13550</v>
      </c>
      <c r="L56" s="74">
        <f t="shared" si="8"/>
        <v>1219.5</v>
      </c>
      <c r="M56" s="75">
        <f t="shared" si="4"/>
        <v>1463.4</v>
      </c>
      <c r="N56" s="76">
        <f t="shared" si="5"/>
        <v>13550</v>
      </c>
      <c r="O56" s="136">
        <f t="shared" si="3"/>
        <v>16260</v>
      </c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ht="15.75" customHeight="1">
      <c r="A57" s="838"/>
      <c r="B57" s="819"/>
      <c r="C57" s="201"/>
      <c r="D57" s="184" t="s">
        <v>98</v>
      </c>
      <c r="E57" s="185">
        <v>2000</v>
      </c>
      <c r="F57" s="186">
        <v>1000</v>
      </c>
      <c r="G57" s="187">
        <v>100</v>
      </c>
      <c r="H57" s="188">
        <v>32</v>
      </c>
      <c r="I57" s="189">
        <f t="shared" si="6"/>
        <v>64</v>
      </c>
      <c r="J57" s="190">
        <f t="shared" si="7"/>
        <v>6.4</v>
      </c>
      <c r="K57" s="191">
        <f>MROUND('WIRED MAT'!L66*1.1,10)</f>
        <v>13340</v>
      </c>
      <c r="L57" s="192">
        <f t="shared" si="8"/>
        <v>1334</v>
      </c>
      <c r="M57" s="193">
        <f t="shared" si="4"/>
        <v>1600.8</v>
      </c>
      <c r="N57" s="194">
        <f t="shared" si="5"/>
        <v>13340</v>
      </c>
      <c r="O57" s="196">
        <f t="shared" si="3"/>
        <v>16008</v>
      </c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113" customFormat="1" ht="15.75" customHeight="1">
      <c r="A58" s="838" t="s">
        <v>73</v>
      </c>
      <c r="B58" s="818" t="s">
        <v>133</v>
      </c>
      <c r="C58" s="202"/>
      <c r="D58" s="161" t="s">
        <v>98</v>
      </c>
      <c r="E58" s="162">
        <v>7000</v>
      </c>
      <c r="F58" s="163">
        <v>1000</v>
      </c>
      <c r="G58" s="164">
        <v>25</v>
      </c>
      <c r="H58" s="165">
        <v>22</v>
      </c>
      <c r="I58" s="166">
        <f t="shared" si="6"/>
        <v>154</v>
      </c>
      <c r="J58" s="167">
        <f t="shared" si="7"/>
        <v>3.8499999999999996</v>
      </c>
      <c r="K58" s="168">
        <f>MROUND('WIRED MAT'!L67*1.1,10)</f>
        <v>12850</v>
      </c>
      <c r="L58" s="169">
        <f t="shared" si="8"/>
        <v>321.25</v>
      </c>
      <c r="M58" s="170">
        <f t="shared" si="4"/>
        <v>385.5</v>
      </c>
      <c r="N58" s="171">
        <f t="shared" si="5"/>
        <v>12850</v>
      </c>
      <c r="O58" s="172">
        <f t="shared" si="3"/>
        <v>15420</v>
      </c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ht="15.75" customHeight="1">
      <c r="A59" s="838"/>
      <c r="B59" s="819"/>
      <c r="C59" s="200"/>
      <c r="D59" s="66" t="s">
        <v>98</v>
      </c>
      <c r="E59" s="67">
        <v>7000</v>
      </c>
      <c r="F59" s="68">
        <v>1000</v>
      </c>
      <c r="G59" s="69">
        <v>30</v>
      </c>
      <c r="H59" s="70">
        <v>22</v>
      </c>
      <c r="I59" s="71">
        <f t="shared" si="6"/>
        <v>154</v>
      </c>
      <c r="J59" s="72">
        <f t="shared" si="7"/>
        <v>4.62</v>
      </c>
      <c r="K59" s="73">
        <f>MROUND('WIRED MAT'!L68*1.1,10)</f>
        <v>11360</v>
      </c>
      <c r="L59" s="74">
        <f t="shared" si="8"/>
        <v>340.8</v>
      </c>
      <c r="M59" s="75">
        <f t="shared" si="4"/>
        <v>408.96</v>
      </c>
      <c r="N59" s="76">
        <f t="shared" si="5"/>
        <v>11360</v>
      </c>
      <c r="O59" s="136">
        <f t="shared" si="3"/>
        <v>13632</v>
      </c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ht="15.75" customHeight="1">
      <c r="A60" s="838"/>
      <c r="B60" s="819"/>
      <c r="C60" s="200"/>
      <c r="D60" s="66" t="s">
        <v>98</v>
      </c>
      <c r="E60" s="67">
        <v>5000</v>
      </c>
      <c r="F60" s="68">
        <v>1000</v>
      </c>
      <c r="G60" s="69">
        <v>40</v>
      </c>
      <c r="H60" s="70">
        <v>32</v>
      </c>
      <c r="I60" s="71">
        <f t="shared" si="6"/>
        <v>160</v>
      </c>
      <c r="J60" s="72">
        <f t="shared" si="7"/>
        <v>6.4</v>
      </c>
      <c r="K60" s="73">
        <f>MROUND('WIRED MAT'!L69*1.1,10)</f>
        <v>10820</v>
      </c>
      <c r="L60" s="74">
        <f t="shared" si="8"/>
        <v>432.8</v>
      </c>
      <c r="M60" s="75">
        <f t="shared" si="4"/>
        <v>519.36</v>
      </c>
      <c r="N60" s="76">
        <f t="shared" si="5"/>
        <v>10820</v>
      </c>
      <c r="O60" s="136">
        <f t="shared" si="3"/>
        <v>12984</v>
      </c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ht="15.75" customHeight="1">
      <c r="A61" s="838"/>
      <c r="B61" s="819"/>
      <c r="C61" s="200"/>
      <c r="D61" s="66" t="s">
        <v>98</v>
      </c>
      <c r="E61" s="67">
        <v>4000</v>
      </c>
      <c r="F61" s="68">
        <v>1000</v>
      </c>
      <c r="G61" s="69">
        <v>50</v>
      </c>
      <c r="H61" s="70">
        <v>32</v>
      </c>
      <c r="I61" s="71">
        <f t="shared" si="6"/>
        <v>128</v>
      </c>
      <c r="J61" s="72">
        <f t="shared" si="7"/>
        <v>6.4</v>
      </c>
      <c r="K61" s="73">
        <f>MROUND('WIRED MAT'!L70*1.1,10)</f>
        <v>9960</v>
      </c>
      <c r="L61" s="74">
        <f t="shared" si="8"/>
        <v>498</v>
      </c>
      <c r="M61" s="75">
        <f t="shared" si="4"/>
        <v>597.6</v>
      </c>
      <c r="N61" s="76">
        <f t="shared" si="5"/>
        <v>9960</v>
      </c>
      <c r="O61" s="136">
        <f t="shared" si="3"/>
        <v>11952</v>
      </c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15.75" customHeight="1">
      <c r="A62" s="838"/>
      <c r="B62" s="819"/>
      <c r="C62" s="200"/>
      <c r="D62" s="66" t="s">
        <v>98</v>
      </c>
      <c r="E62" s="67">
        <v>2000</v>
      </c>
      <c r="F62" s="68">
        <v>1000</v>
      </c>
      <c r="G62" s="69">
        <v>60</v>
      </c>
      <c r="H62" s="70">
        <v>41</v>
      </c>
      <c r="I62" s="71">
        <f t="shared" si="6"/>
        <v>82</v>
      </c>
      <c r="J62" s="72">
        <f t="shared" si="7"/>
        <v>4.92</v>
      </c>
      <c r="K62" s="73">
        <f>MROUND('WIRED MAT'!L71*1.1,10)</f>
        <v>9650</v>
      </c>
      <c r="L62" s="74">
        <f t="shared" si="8"/>
        <v>579</v>
      </c>
      <c r="M62" s="75">
        <f t="shared" si="4"/>
        <v>694.8</v>
      </c>
      <c r="N62" s="76">
        <f t="shared" si="5"/>
        <v>9650</v>
      </c>
      <c r="O62" s="136">
        <f t="shared" si="3"/>
        <v>11580</v>
      </c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ht="15.75" customHeight="1">
      <c r="A63" s="838"/>
      <c r="B63" s="819"/>
      <c r="C63" s="200"/>
      <c r="D63" s="66" t="s">
        <v>98</v>
      </c>
      <c r="E63" s="67">
        <v>2000</v>
      </c>
      <c r="F63" s="68">
        <v>1000</v>
      </c>
      <c r="G63" s="69">
        <v>70</v>
      </c>
      <c r="H63" s="70">
        <v>41</v>
      </c>
      <c r="I63" s="71">
        <f t="shared" si="6"/>
        <v>82</v>
      </c>
      <c r="J63" s="72">
        <f t="shared" si="7"/>
        <v>5.74</v>
      </c>
      <c r="K63" s="73">
        <f>MROUND('WIRED MAT'!L72*1.1,10)</f>
        <v>9460</v>
      </c>
      <c r="L63" s="74">
        <f t="shared" si="8"/>
        <v>662.2</v>
      </c>
      <c r="M63" s="75">
        <f t="shared" si="4"/>
        <v>794.64</v>
      </c>
      <c r="N63" s="76">
        <f t="shared" si="5"/>
        <v>9460</v>
      </c>
      <c r="O63" s="136">
        <f t="shared" si="3"/>
        <v>11352</v>
      </c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15.75" customHeight="1">
      <c r="A64" s="838"/>
      <c r="B64" s="819"/>
      <c r="C64" s="200"/>
      <c r="D64" s="66" t="s">
        <v>98</v>
      </c>
      <c r="E64" s="67">
        <v>2000</v>
      </c>
      <c r="F64" s="68">
        <v>1000</v>
      </c>
      <c r="G64" s="69">
        <v>80</v>
      </c>
      <c r="H64" s="70">
        <v>32</v>
      </c>
      <c r="I64" s="71">
        <f t="shared" si="6"/>
        <v>64</v>
      </c>
      <c r="J64" s="72">
        <f t="shared" si="7"/>
        <v>5.12</v>
      </c>
      <c r="K64" s="73">
        <f>MROUND('WIRED MAT'!L73*1.1,10)</f>
        <v>9120</v>
      </c>
      <c r="L64" s="74">
        <f t="shared" si="8"/>
        <v>729.6</v>
      </c>
      <c r="M64" s="75">
        <f t="shared" si="4"/>
        <v>875.52</v>
      </c>
      <c r="N64" s="76">
        <f t="shared" si="5"/>
        <v>9120</v>
      </c>
      <c r="O64" s="136">
        <f t="shared" si="3"/>
        <v>10944</v>
      </c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ht="15.75" customHeight="1">
      <c r="A65" s="838"/>
      <c r="B65" s="819"/>
      <c r="C65" s="200"/>
      <c r="D65" s="66" t="s">
        <v>98</v>
      </c>
      <c r="E65" s="67">
        <v>2000</v>
      </c>
      <c r="F65" s="68">
        <v>1000</v>
      </c>
      <c r="G65" s="69">
        <v>90</v>
      </c>
      <c r="H65" s="70">
        <v>32</v>
      </c>
      <c r="I65" s="71">
        <f t="shared" si="6"/>
        <v>64</v>
      </c>
      <c r="J65" s="72">
        <f t="shared" si="7"/>
        <v>5.76</v>
      </c>
      <c r="K65" s="73">
        <f>MROUND('WIRED MAT'!L74*1.1,10)</f>
        <v>9100</v>
      </c>
      <c r="L65" s="74">
        <f t="shared" si="8"/>
        <v>819</v>
      </c>
      <c r="M65" s="75">
        <f t="shared" si="4"/>
        <v>982.8</v>
      </c>
      <c r="N65" s="76">
        <f t="shared" si="5"/>
        <v>9100</v>
      </c>
      <c r="O65" s="136">
        <f t="shared" si="3"/>
        <v>10920</v>
      </c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15.75" customHeight="1" thickBot="1">
      <c r="A66" s="857"/>
      <c r="B66" s="858"/>
      <c r="C66" s="205"/>
      <c r="D66" s="137" t="s">
        <v>98</v>
      </c>
      <c r="E66" s="138">
        <v>2000</v>
      </c>
      <c r="F66" s="139">
        <v>1000</v>
      </c>
      <c r="G66" s="140">
        <v>100</v>
      </c>
      <c r="H66" s="141">
        <v>32</v>
      </c>
      <c r="I66" s="142">
        <f t="shared" si="6"/>
        <v>64</v>
      </c>
      <c r="J66" s="143">
        <f t="shared" si="7"/>
        <v>6.4</v>
      </c>
      <c r="K66" s="144">
        <f>MROUND('WIRED MAT'!L75*1.1,10)</f>
        <v>8860</v>
      </c>
      <c r="L66" s="145">
        <f t="shared" si="8"/>
        <v>886</v>
      </c>
      <c r="M66" s="146">
        <f t="shared" si="4"/>
        <v>1063.2</v>
      </c>
      <c r="N66" s="147">
        <f t="shared" si="5"/>
        <v>8860</v>
      </c>
      <c r="O66" s="148">
        <f t="shared" si="3"/>
        <v>10632</v>
      </c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11" customFormat="1" ht="15.75" customHeight="1">
      <c r="A67" s="206"/>
      <c r="B67" s="206"/>
      <c r="C67" s="207"/>
      <c r="D67" s="207"/>
      <c r="E67" s="207"/>
      <c r="F67" s="207"/>
      <c r="G67" s="207"/>
      <c r="H67" s="207"/>
      <c r="I67" s="208"/>
      <c r="J67" s="209"/>
      <c r="K67" s="210"/>
      <c r="L67" s="210"/>
      <c r="M67" s="210"/>
      <c r="N67" s="210"/>
      <c r="O67" s="210"/>
    </row>
    <row r="68" spans="1:24" s="211" customFormat="1" ht="15.75" customHeight="1">
      <c r="A68" s="212" t="s">
        <v>8</v>
      </c>
      <c r="B68" s="212"/>
      <c r="C68" s="212"/>
      <c r="D68" s="212"/>
      <c r="E68" s="212"/>
      <c r="F68" s="212"/>
      <c r="G68" s="212"/>
      <c r="H68" s="212"/>
      <c r="I68" s="212"/>
      <c r="K68" s="213"/>
      <c r="L68" s="214"/>
      <c r="M68" s="214"/>
      <c r="N68" s="214"/>
      <c r="O68" s="220" t="s">
        <v>9</v>
      </c>
    </row>
    <row r="69" spans="1:24" s="211" customFormat="1" ht="15.75" customHeight="1">
      <c r="A69" s="211" t="s">
        <v>381</v>
      </c>
      <c r="B69" s="215"/>
      <c r="C69" s="215"/>
      <c r="D69" s="215"/>
      <c r="E69" s="215"/>
      <c r="F69" s="215"/>
      <c r="G69" s="215"/>
      <c r="H69" s="215"/>
      <c r="I69" s="215"/>
      <c r="K69" s="213"/>
      <c r="L69" s="214"/>
      <c r="M69" s="214"/>
      <c r="N69" s="214"/>
      <c r="O69" s="221" t="s">
        <v>10</v>
      </c>
    </row>
    <row r="70" spans="1:24" s="211" customFormat="1" ht="15.75" customHeight="1">
      <c r="A70" s="215" t="s">
        <v>11</v>
      </c>
      <c r="B70" s="215"/>
      <c r="C70" s="215"/>
      <c r="D70" s="215"/>
      <c r="E70" s="215"/>
      <c r="F70" s="215"/>
      <c r="G70" s="215"/>
      <c r="H70" s="215"/>
      <c r="I70" s="215"/>
      <c r="K70" s="216"/>
      <c r="L70" s="214"/>
      <c r="M70" s="214"/>
      <c r="N70" s="214"/>
      <c r="O70" s="221" t="s">
        <v>47</v>
      </c>
    </row>
    <row r="71" spans="1:24" s="211" customFormat="1" ht="15.75" customHeight="1">
      <c r="A71" s="215" t="s">
        <v>31</v>
      </c>
      <c r="B71" s="215"/>
      <c r="C71" s="215"/>
      <c r="D71" s="215"/>
      <c r="E71" s="215"/>
      <c r="F71" s="215"/>
      <c r="G71" s="215"/>
      <c r="H71" s="215"/>
      <c r="I71" s="215"/>
      <c r="K71" s="218"/>
      <c r="L71" s="214"/>
      <c r="M71" s="214"/>
      <c r="N71" s="214"/>
      <c r="O71" s="222" t="s">
        <v>12</v>
      </c>
    </row>
    <row r="72" spans="1:24" s="211" customFormat="1" ht="15.75" customHeight="1">
      <c r="A72" s="217" t="s">
        <v>103</v>
      </c>
      <c r="B72" s="215"/>
      <c r="C72" s="215"/>
      <c r="D72" s="215"/>
      <c r="E72" s="215"/>
      <c r="F72" s="215"/>
      <c r="G72" s="215"/>
      <c r="H72" s="215"/>
      <c r="I72" s="215"/>
      <c r="K72" s="218"/>
      <c r="L72" s="214"/>
      <c r="M72" s="214"/>
      <c r="N72" s="214"/>
      <c r="O72" s="222" t="s">
        <v>45</v>
      </c>
    </row>
    <row r="73" spans="1:24" s="211" customFormat="1" ht="15.75" customHeight="1">
      <c r="A73" s="215" t="s">
        <v>382</v>
      </c>
      <c r="K73" s="218"/>
      <c r="L73" s="214"/>
      <c r="M73" s="214"/>
      <c r="N73" s="214"/>
      <c r="O73" s="222" t="s">
        <v>46</v>
      </c>
    </row>
    <row r="74" spans="1:24" s="211" customFormat="1" ht="15.75" customHeight="1">
      <c r="A74" s="211" t="s">
        <v>383</v>
      </c>
      <c r="K74" s="218"/>
      <c r="L74" s="214"/>
      <c r="M74" s="214"/>
      <c r="N74" s="214"/>
      <c r="O74" s="222"/>
    </row>
    <row r="75" spans="1:24" s="211" customFormat="1" ht="15.75" customHeight="1">
      <c r="A75" s="856" t="s">
        <v>112</v>
      </c>
      <c r="B75" s="856"/>
      <c r="C75" s="856"/>
      <c r="D75" s="856"/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6"/>
    </row>
  </sheetData>
  <sheetProtection formatCells="0" formatColumns="0" formatRows="0"/>
  <mergeCells count="25">
    <mergeCell ref="A1:O1"/>
    <mergeCell ref="A2:O2"/>
    <mergeCell ref="A4:O4"/>
    <mergeCell ref="A5:O5"/>
    <mergeCell ref="A7:O7"/>
    <mergeCell ref="L11:O11"/>
    <mergeCell ref="A13:A21"/>
    <mergeCell ref="B13:B21"/>
    <mergeCell ref="A22:A30"/>
    <mergeCell ref="B22:B30"/>
    <mergeCell ref="A11:A12"/>
    <mergeCell ref="B11:B12"/>
    <mergeCell ref="E11:G11"/>
    <mergeCell ref="D11:D12"/>
    <mergeCell ref="K11:K12"/>
    <mergeCell ref="A31:A39"/>
    <mergeCell ref="B31:B39"/>
    <mergeCell ref="A40:A48"/>
    <mergeCell ref="B40:B48"/>
    <mergeCell ref="H11:J11"/>
    <mergeCell ref="A75:O75"/>
    <mergeCell ref="A49:A57"/>
    <mergeCell ref="B49:B57"/>
    <mergeCell ref="A58:A66"/>
    <mergeCell ref="B58:B66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7" orientation="portrait" r:id="rId1"/>
  <headerFooter alignWithMargins="0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showGridLines="0" view="pageBreakPreview" zoomScale="90" zoomScaleNormal="85" zoomScaleSheetLayoutView="90" workbookViewId="0">
      <pane ySplit="12" topLeftCell="A13" activePane="bottomLeft" state="frozen"/>
      <selection activeCell="A3" sqref="A3"/>
      <selection pane="bottomLeft" activeCell="A3" sqref="A3"/>
    </sheetView>
  </sheetViews>
  <sheetFormatPr defaultRowHeight="12.75"/>
  <cols>
    <col min="1" max="1" width="29.7109375" style="242" customWidth="1"/>
    <col min="2" max="2" width="54.7109375" style="108" customWidth="1"/>
    <col min="3" max="3" width="10.85546875" style="117" hidden="1" customWidth="1"/>
    <col min="4" max="4" width="11.42578125" style="117" customWidth="1"/>
    <col min="5" max="7" width="9.28515625" style="108" customWidth="1"/>
    <col min="8" max="9" width="10.5703125" style="108" customWidth="1"/>
    <col min="10" max="10" width="10.5703125" style="116" customWidth="1"/>
    <col min="11" max="11" width="12.140625" style="116" hidden="1" customWidth="1"/>
    <col min="12" max="15" width="14.85546875" style="119" customWidth="1"/>
    <col min="16" max="17" width="12" style="108" customWidth="1"/>
    <col min="18" max="18" width="9.140625" style="108"/>
    <col min="19" max="19" width="11" style="108" bestFit="1" customWidth="1"/>
    <col min="20" max="252" width="9.140625" style="108"/>
    <col min="253" max="255" width="13.7109375" style="108" customWidth="1"/>
    <col min="256" max="256" width="48.7109375" style="108" customWidth="1"/>
    <col min="257" max="257" width="0" style="108" hidden="1" customWidth="1"/>
    <col min="258" max="260" width="8.7109375" style="108" customWidth="1"/>
    <col min="261" max="265" width="10.7109375" style="108" customWidth="1"/>
    <col min="266" max="266" width="0" style="108" hidden="1" customWidth="1"/>
    <col min="267" max="508" width="9.140625" style="108"/>
    <col min="509" max="511" width="13.7109375" style="108" customWidth="1"/>
    <col min="512" max="512" width="48.7109375" style="108" customWidth="1"/>
    <col min="513" max="513" width="0" style="108" hidden="1" customWidth="1"/>
    <col min="514" max="516" width="8.7109375" style="108" customWidth="1"/>
    <col min="517" max="521" width="10.7109375" style="108" customWidth="1"/>
    <col min="522" max="522" width="0" style="108" hidden="1" customWidth="1"/>
    <col min="523" max="764" width="9.140625" style="108"/>
    <col min="765" max="767" width="13.7109375" style="108" customWidth="1"/>
    <col min="768" max="768" width="48.7109375" style="108" customWidth="1"/>
    <col min="769" max="769" width="0" style="108" hidden="1" customWidth="1"/>
    <col min="770" max="772" width="8.7109375" style="108" customWidth="1"/>
    <col min="773" max="777" width="10.7109375" style="108" customWidth="1"/>
    <col min="778" max="778" width="0" style="108" hidden="1" customWidth="1"/>
    <col min="779" max="1020" width="9.140625" style="108"/>
    <col min="1021" max="1023" width="13.7109375" style="108" customWidth="1"/>
    <col min="1024" max="1024" width="48.7109375" style="108" customWidth="1"/>
    <col min="1025" max="1025" width="0" style="108" hidden="1" customWidth="1"/>
    <col min="1026" max="1028" width="8.7109375" style="108" customWidth="1"/>
    <col min="1029" max="1033" width="10.7109375" style="108" customWidth="1"/>
    <col min="1034" max="1034" width="0" style="108" hidden="1" customWidth="1"/>
    <col min="1035" max="1276" width="9.140625" style="108"/>
    <col min="1277" max="1279" width="13.7109375" style="108" customWidth="1"/>
    <col min="1280" max="1280" width="48.7109375" style="108" customWidth="1"/>
    <col min="1281" max="1281" width="0" style="108" hidden="1" customWidth="1"/>
    <col min="1282" max="1284" width="8.7109375" style="108" customWidth="1"/>
    <col min="1285" max="1289" width="10.7109375" style="108" customWidth="1"/>
    <col min="1290" max="1290" width="0" style="108" hidden="1" customWidth="1"/>
    <col min="1291" max="1532" width="9.140625" style="108"/>
    <col min="1533" max="1535" width="13.7109375" style="108" customWidth="1"/>
    <col min="1536" max="1536" width="48.7109375" style="108" customWidth="1"/>
    <col min="1537" max="1537" width="0" style="108" hidden="1" customWidth="1"/>
    <col min="1538" max="1540" width="8.7109375" style="108" customWidth="1"/>
    <col min="1541" max="1545" width="10.7109375" style="108" customWidth="1"/>
    <col min="1546" max="1546" width="0" style="108" hidden="1" customWidth="1"/>
    <col min="1547" max="1788" width="9.140625" style="108"/>
    <col min="1789" max="1791" width="13.7109375" style="108" customWidth="1"/>
    <col min="1792" max="1792" width="48.7109375" style="108" customWidth="1"/>
    <col min="1793" max="1793" width="0" style="108" hidden="1" customWidth="1"/>
    <col min="1794" max="1796" width="8.7109375" style="108" customWidth="1"/>
    <col min="1797" max="1801" width="10.7109375" style="108" customWidth="1"/>
    <col min="1802" max="1802" width="0" style="108" hidden="1" customWidth="1"/>
    <col min="1803" max="2044" width="9.140625" style="108"/>
    <col min="2045" max="2047" width="13.7109375" style="108" customWidth="1"/>
    <col min="2048" max="2048" width="48.7109375" style="108" customWidth="1"/>
    <col min="2049" max="2049" width="0" style="108" hidden="1" customWidth="1"/>
    <col min="2050" max="2052" width="8.7109375" style="108" customWidth="1"/>
    <col min="2053" max="2057" width="10.7109375" style="108" customWidth="1"/>
    <col min="2058" max="2058" width="0" style="108" hidden="1" customWidth="1"/>
    <col min="2059" max="2300" width="9.140625" style="108"/>
    <col min="2301" max="2303" width="13.7109375" style="108" customWidth="1"/>
    <col min="2304" max="2304" width="48.7109375" style="108" customWidth="1"/>
    <col min="2305" max="2305" width="0" style="108" hidden="1" customWidth="1"/>
    <col min="2306" max="2308" width="8.7109375" style="108" customWidth="1"/>
    <col min="2309" max="2313" width="10.7109375" style="108" customWidth="1"/>
    <col min="2314" max="2314" width="0" style="108" hidden="1" customWidth="1"/>
    <col min="2315" max="2556" width="9.140625" style="108"/>
    <col min="2557" max="2559" width="13.7109375" style="108" customWidth="1"/>
    <col min="2560" max="2560" width="48.7109375" style="108" customWidth="1"/>
    <col min="2561" max="2561" width="0" style="108" hidden="1" customWidth="1"/>
    <col min="2562" max="2564" width="8.7109375" style="108" customWidth="1"/>
    <col min="2565" max="2569" width="10.7109375" style="108" customWidth="1"/>
    <col min="2570" max="2570" width="0" style="108" hidden="1" customWidth="1"/>
    <col min="2571" max="2812" width="9.140625" style="108"/>
    <col min="2813" max="2815" width="13.7109375" style="108" customWidth="1"/>
    <col min="2816" max="2816" width="48.7109375" style="108" customWidth="1"/>
    <col min="2817" max="2817" width="0" style="108" hidden="1" customWidth="1"/>
    <col min="2818" max="2820" width="8.7109375" style="108" customWidth="1"/>
    <col min="2821" max="2825" width="10.7109375" style="108" customWidth="1"/>
    <col min="2826" max="2826" width="0" style="108" hidden="1" customWidth="1"/>
    <col min="2827" max="3068" width="9.140625" style="108"/>
    <col min="3069" max="3071" width="13.7109375" style="108" customWidth="1"/>
    <col min="3072" max="3072" width="48.7109375" style="108" customWidth="1"/>
    <col min="3073" max="3073" width="0" style="108" hidden="1" customWidth="1"/>
    <col min="3074" max="3076" width="8.7109375" style="108" customWidth="1"/>
    <col min="3077" max="3081" width="10.7109375" style="108" customWidth="1"/>
    <col min="3082" max="3082" width="0" style="108" hidden="1" customWidth="1"/>
    <col min="3083" max="3324" width="9.140625" style="108"/>
    <col min="3325" max="3327" width="13.7109375" style="108" customWidth="1"/>
    <col min="3328" max="3328" width="48.7109375" style="108" customWidth="1"/>
    <col min="3329" max="3329" width="0" style="108" hidden="1" customWidth="1"/>
    <col min="3330" max="3332" width="8.7109375" style="108" customWidth="1"/>
    <col min="3333" max="3337" width="10.7109375" style="108" customWidth="1"/>
    <col min="3338" max="3338" width="0" style="108" hidden="1" customWidth="1"/>
    <col min="3339" max="3580" width="9.140625" style="108"/>
    <col min="3581" max="3583" width="13.7109375" style="108" customWidth="1"/>
    <col min="3584" max="3584" width="48.7109375" style="108" customWidth="1"/>
    <col min="3585" max="3585" width="0" style="108" hidden="1" customWidth="1"/>
    <col min="3586" max="3588" width="8.7109375" style="108" customWidth="1"/>
    <col min="3589" max="3593" width="10.7109375" style="108" customWidth="1"/>
    <col min="3594" max="3594" width="0" style="108" hidden="1" customWidth="1"/>
    <col min="3595" max="3836" width="9.140625" style="108"/>
    <col min="3837" max="3839" width="13.7109375" style="108" customWidth="1"/>
    <col min="3840" max="3840" width="48.7109375" style="108" customWidth="1"/>
    <col min="3841" max="3841" width="0" style="108" hidden="1" customWidth="1"/>
    <col min="3842" max="3844" width="8.7109375" style="108" customWidth="1"/>
    <col min="3845" max="3849" width="10.7109375" style="108" customWidth="1"/>
    <col min="3850" max="3850" width="0" style="108" hidden="1" customWidth="1"/>
    <col min="3851" max="4092" width="9.140625" style="108"/>
    <col min="4093" max="4095" width="13.7109375" style="108" customWidth="1"/>
    <col min="4096" max="4096" width="48.7109375" style="108" customWidth="1"/>
    <col min="4097" max="4097" width="0" style="108" hidden="1" customWidth="1"/>
    <col min="4098" max="4100" width="8.7109375" style="108" customWidth="1"/>
    <col min="4101" max="4105" width="10.7109375" style="108" customWidth="1"/>
    <col min="4106" max="4106" width="0" style="108" hidden="1" customWidth="1"/>
    <col min="4107" max="4348" width="9.140625" style="108"/>
    <col min="4349" max="4351" width="13.7109375" style="108" customWidth="1"/>
    <col min="4352" max="4352" width="48.7109375" style="108" customWidth="1"/>
    <col min="4353" max="4353" width="0" style="108" hidden="1" customWidth="1"/>
    <col min="4354" max="4356" width="8.7109375" style="108" customWidth="1"/>
    <col min="4357" max="4361" width="10.7109375" style="108" customWidth="1"/>
    <col min="4362" max="4362" width="0" style="108" hidden="1" customWidth="1"/>
    <col min="4363" max="4604" width="9.140625" style="108"/>
    <col min="4605" max="4607" width="13.7109375" style="108" customWidth="1"/>
    <col min="4608" max="4608" width="48.7109375" style="108" customWidth="1"/>
    <col min="4609" max="4609" width="0" style="108" hidden="1" customWidth="1"/>
    <col min="4610" max="4612" width="8.7109375" style="108" customWidth="1"/>
    <col min="4613" max="4617" width="10.7109375" style="108" customWidth="1"/>
    <col min="4618" max="4618" width="0" style="108" hidden="1" customWidth="1"/>
    <col min="4619" max="4860" width="9.140625" style="108"/>
    <col min="4861" max="4863" width="13.7109375" style="108" customWidth="1"/>
    <col min="4864" max="4864" width="48.7109375" style="108" customWidth="1"/>
    <col min="4865" max="4865" width="0" style="108" hidden="1" customWidth="1"/>
    <col min="4866" max="4868" width="8.7109375" style="108" customWidth="1"/>
    <col min="4869" max="4873" width="10.7109375" style="108" customWidth="1"/>
    <col min="4874" max="4874" width="0" style="108" hidden="1" customWidth="1"/>
    <col min="4875" max="5116" width="9.140625" style="108"/>
    <col min="5117" max="5119" width="13.7109375" style="108" customWidth="1"/>
    <col min="5120" max="5120" width="48.7109375" style="108" customWidth="1"/>
    <col min="5121" max="5121" width="0" style="108" hidden="1" customWidth="1"/>
    <col min="5122" max="5124" width="8.7109375" style="108" customWidth="1"/>
    <col min="5125" max="5129" width="10.7109375" style="108" customWidth="1"/>
    <col min="5130" max="5130" width="0" style="108" hidden="1" customWidth="1"/>
    <col min="5131" max="5372" width="9.140625" style="108"/>
    <col min="5373" max="5375" width="13.7109375" style="108" customWidth="1"/>
    <col min="5376" max="5376" width="48.7109375" style="108" customWidth="1"/>
    <col min="5377" max="5377" width="0" style="108" hidden="1" customWidth="1"/>
    <col min="5378" max="5380" width="8.7109375" style="108" customWidth="1"/>
    <col min="5381" max="5385" width="10.7109375" style="108" customWidth="1"/>
    <col min="5386" max="5386" width="0" style="108" hidden="1" customWidth="1"/>
    <col min="5387" max="5628" width="9.140625" style="108"/>
    <col min="5629" max="5631" width="13.7109375" style="108" customWidth="1"/>
    <col min="5632" max="5632" width="48.7109375" style="108" customWidth="1"/>
    <col min="5633" max="5633" width="0" style="108" hidden="1" customWidth="1"/>
    <col min="5634" max="5636" width="8.7109375" style="108" customWidth="1"/>
    <col min="5637" max="5641" width="10.7109375" style="108" customWidth="1"/>
    <col min="5642" max="5642" width="0" style="108" hidden="1" customWidth="1"/>
    <col min="5643" max="5884" width="9.140625" style="108"/>
    <col min="5885" max="5887" width="13.7109375" style="108" customWidth="1"/>
    <col min="5888" max="5888" width="48.7109375" style="108" customWidth="1"/>
    <col min="5889" max="5889" width="0" style="108" hidden="1" customWidth="1"/>
    <col min="5890" max="5892" width="8.7109375" style="108" customWidth="1"/>
    <col min="5893" max="5897" width="10.7109375" style="108" customWidth="1"/>
    <col min="5898" max="5898" width="0" style="108" hidden="1" customWidth="1"/>
    <col min="5899" max="6140" width="9.140625" style="108"/>
    <col min="6141" max="6143" width="13.7109375" style="108" customWidth="1"/>
    <col min="6144" max="6144" width="48.7109375" style="108" customWidth="1"/>
    <col min="6145" max="6145" width="0" style="108" hidden="1" customWidth="1"/>
    <col min="6146" max="6148" width="8.7109375" style="108" customWidth="1"/>
    <col min="6149" max="6153" width="10.7109375" style="108" customWidth="1"/>
    <col min="6154" max="6154" width="0" style="108" hidden="1" customWidth="1"/>
    <col min="6155" max="6396" width="9.140625" style="108"/>
    <col min="6397" max="6399" width="13.7109375" style="108" customWidth="1"/>
    <col min="6400" max="6400" width="48.7109375" style="108" customWidth="1"/>
    <col min="6401" max="6401" width="0" style="108" hidden="1" customWidth="1"/>
    <col min="6402" max="6404" width="8.7109375" style="108" customWidth="1"/>
    <col min="6405" max="6409" width="10.7109375" style="108" customWidth="1"/>
    <col min="6410" max="6410" width="0" style="108" hidden="1" customWidth="1"/>
    <col min="6411" max="6652" width="9.140625" style="108"/>
    <col min="6653" max="6655" width="13.7109375" style="108" customWidth="1"/>
    <col min="6656" max="6656" width="48.7109375" style="108" customWidth="1"/>
    <col min="6657" max="6657" width="0" style="108" hidden="1" customWidth="1"/>
    <col min="6658" max="6660" width="8.7109375" style="108" customWidth="1"/>
    <col min="6661" max="6665" width="10.7109375" style="108" customWidth="1"/>
    <col min="6666" max="6666" width="0" style="108" hidden="1" customWidth="1"/>
    <col min="6667" max="6908" width="9.140625" style="108"/>
    <col min="6909" max="6911" width="13.7109375" style="108" customWidth="1"/>
    <col min="6912" max="6912" width="48.7109375" style="108" customWidth="1"/>
    <col min="6913" max="6913" width="0" style="108" hidden="1" customWidth="1"/>
    <col min="6914" max="6916" width="8.7109375" style="108" customWidth="1"/>
    <col min="6917" max="6921" width="10.7109375" style="108" customWidth="1"/>
    <col min="6922" max="6922" width="0" style="108" hidden="1" customWidth="1"/>
    <col min="6923" max="7164" width="9.140625" style="108"/>
    <col min="7165" max="7167" width="13.7109375" style="108" customWidth="1"/>
    <col min="7168" max="7168" width="48.7109375" style="108" customWidth="1"/>
    <col min="7169" max="7169" width="0" style="108" hidden="1" customWidth="1"/>
    <col min="7170" max="7172" width="8.7109375" style="108" customWidth="1"/>
    <col min="7173" max="7177" width="10.7109375" style="108" customWidth="1"/>
    <col min="7178" max="7178" width="0" style="108" hidden="1" customWidth="1"/>
    <col min="7179" max="7420" width="9.140625" style="108"/>
    <col min="7421" max="7423" width="13.7109375" style="108" customWidth="1"/>
    <col min="7424" max="7424" width="48.7109375" style="108" customWidth="1"/>
    <col min="7425" max="7425" width="0" style="108" hidden="1" customWidth="1"/>
    <col min="7426" max="7428" width="8.7109375" style="108" customWidth="1"/>
    <col min="7429" max="7433" width="10.7109375" style="108" customWidth="1"/>
    <col min="7434" max="7434" width="0" style="108" hidden="1" customWidth="1"/>
    <col min="7435" max="7676" width="9.140625" style="108"/>
    <col min="7677" max="7679" width="13.7109375" style="108" customWidth="1"/>
    <col min="7680" max="7680" width="48.7109375" style="108" customWidth="1"/>
    <col min="7681" max="7681" width="0" style="108" hidden="1" customWidth="1"/>
    <col min="7682" max="7684" width="8.7109375" style="108" customWidth="1"/>
    <col min="7685" max="7689" width="10.7109375" style="108" customWidth="1"/>
    <col min="7690" max="7690" width="0" style="108" hidden="1" customWidth="1"/>
    <col min="7691" max="7932" width="9.140625" style="108"/>
    <col min="7933" max="7935" width="13.7109375" style="108" customWidth="1"/>
    <col min="7936" max="7936" width="48.7109375" style="108" customWidth="1"/>
    <col min="7937" max="7937" width="0" style="108" hidden="1" customWidth="1"/>
    <col min="7938" max="7940" width="8.7109375" style="108" customWidth="1"/>
    <col min="7941" max="7945" width="10.7109375" style="108" customWidth="1"/>
    <col min="7946" max="7946" width="0" style="108" hidden="1" customWidth="1"/>
    <col min="7947" max="8188" width="9.140625" style="108"/>
    <col min="8189" max="8191" width="13.7109375" style="108" customWidth="1"/>
    <col min="8192" max="8192" width="48.7109375" style="108" customWidth="1"/>
    <col min="8193" max="8193" width="0" style="108" hidden="1" customWidth="1"/>
    <col min="8194" max="8196" width="8.7109375" style="108" customWidth="1"/>
    <col min="8197" max="8201" width="10.7109375" style="108" customWidth="1"/>
    <col min="8202" max="8202" width="0" style="108" hidden="1" customWidth="1"/>
    <col min="8203" max="8444" width="9.140625" style="108"/>
    <col min="8445" max="8447" width="13.7109375" style="108" customWidth="1"/>
    <col min="8448" max="8448" width="48.7109375" style="108" customWidth="1"/>
    <col min="8449" max="8449" width="0" style="108" hidden="1" customWidth="1"/>
    <col min="8450" max="8452" width="8.7109375" style="108" customWidth="1"/>
    <col min="8453" max="8457" width="10.7109375" style="108" customWidth="1"/>
    <col min="8458" max="8458" width="0" style="108" hidden="1" customWidth="1"/>
    <col min="8459" max="8700" width="9.140625" style="108"/>
    <col min="8701" max="8703" width="13.7109375" style="108" customWidth="1"/>
    <col min="8704" max="8704" width="48.7109375" style="108" customWidth="1"/>
    <col min="8705" max="8705" width="0" style="108" hidden="1" customWidth="1"/>
    <col min="8706" max="8708" width="8.7109375" style="108" customWidth="1"/>
    <col min="8709" max="8713" width="10.7109375" style="108" customWidth="1"/>
    <col min="8714" max="8714" width="0" style="108" hidden="1" customWidth="1"/>
    <col min="8715" max="8956" width="9.140625" style="108"/>
    <col min="8957" max="8959" width="13.7109375" style="108" customWidth="1"/>
    <col min="8960" max="8960" width="48.7109375" style="108" customWidth="1"/>
    <col min="8961" max="8961" width="0" style="108" hidden="1" customWidth="1"/>
    <col min="8962" max="8964" width="8.7109375" style="108" customWidth="1"/>
    <col min="8965" max="8969" width="10.7109375" style="108" customWidth="1"/>
    <col min="8970" max="8970" width="0" style="108" hidden="1" customWidth="1"/>
    <col min="8971" max="9212" width="9.140625" style="108"/>
    <col min="9213" max="9215" width="13.7109375" style="108" customWidth="1"/>
    <col min="9216" max="9216" width="48.7109375" style="108" customWidth="1"/>
    <col min="9217" max="9217" width="0" style="108" hidden="1" customWidth="1"/>
    <col min="9218" max="9220" width="8.7109375" style="108" customWidth="1"/>
    <col min="9221" max="9225" width="10.7109375" style="108" customWidth="1"/>
    <col min="9226" max="9226" width="0" style="108" hidden="1" customWidth="1"/>
    <col min="9227" max="9468" width="9.140625" style="108"/>
    <col min="9469" max="9471" width="13.7109375" style="108" customWidth="1"/>
    <col min="9472" max="9472" width="48.7109375" style="108" customWidth="1"/>
    <col min="9473" max="9473" width="0" style="108" hidden="1" customWidth="1"/>
    <col min="9474" max="9476" width="8.7109375" style="108" customWidth="1"/>
    <col min="9477" max="9481" width="10.7109375" style="108" customWidth="1"/>
    <col min="9482" max="9482" width="0" style="108" hidden="1" customWidth="1"/>
    <col min="9483" max="9724" width="9.140625" style="108"/>
    <col min="9725" max="9727" width="13.7109375" style="108" customWidth="1"/>
    <col min="9728" max="9728" width="48.7109375" style="108" customWidth="1"/>
    <col min="9729" max="9729" width="0" style="108" hidden="1" customWidth="1"/>
    <col min="9730" max="9732" width="8.7109375" style="108" customWidth="1"/>
    <col min="9733" max="9737" width="10.7109375" style="108" customWidth="1"/>
    <col min="9738" max="9738" width="0" style="108" hidden="1" customWidth="1"/>
    <col min="9739" max="9980" width="9.140625" style="108"/>
    <col min="9981" max="9983" width="13.7109375" style="108" customWidth="1"/>
    <col min="9984" max="9984" width="48.7109375" style="108" customWidth="1"/>
    <col min="9985" max="9985" width="0" style="108" hidden="1" customWidth="1"/>
    <col min="9986" max="9988" width="8.7109375" style="108" customWidth="1"/>
    <col min="9989" max="9993" width="10.7109375" style="108" customWidth="1"/>
    <col min="9994" max="9994" width="0" style="108" hidden="1" customWidth="1"/>
    <col min="9995" max="10236" width="9.140625" style="108"/>
    <col min="10237" max="10239" width="13.7109375" style="108" customWidth="1"/>
    <col min="10240" max="10240" width="48.7109375" style="108" customWidth="1"/>
    <col min="10241" max="10241" width="0" style="108" hidden="1" customWidth="1"/>
    <col min="10242" max="10244" width="8.7109375" style="108" customWidth="1"/>
    <col min="10245" max="10249" width="10.7109375" style="108" customWidth="1"/>
    <col min="10250" max="10250" width="0" style="108" hidden="1" customWidth="1"/>
    <col min="10251" max="10492" width="9.140625" style="108"/>
    <col min="10493" max="10495" width="13.7109375" style="108" customWidth="1"/>
    <col min="10496" max="10496" width="48.7109375" style="108" customWidth="1"/>
    <col min="10497" max="10497" width="0" style="108" hidden="1" customWidth="1"/>
    <col min="10498" max="10500" width="8.7109375" style="108" customWidth="1"/>
    <col min="10501" max="10505" width="10.7109375" style="108" customWidth="1"/>
    <col min="10506" max="10506" width="0" style="108" hidden="1" customWidth="1"/>
    <col min="10507" max="10748" width="9.140625" style="108"/>
    <col min="10749" max="10751" width="13.7109375" style="108" customWidth="1"/>
    <col min="10752" max="10752" width="48.7109375" style="108" customWidth="1"/>
    <col min="10753" max="10753" width="0" style="108" hidden="1" customWidth="1"/>
    <col min="10754" max="10756" width="8.7109375" style="108" customWidth="1"/>
    <col min="10757" max="10761" width="10.7109375" style="108" customWidth="1"/>
    <col min="10762" max="10762" width="0" style="108" hidden="1" customWidth="1"/>
    <col min="10763" max="11004" width="9.140625" style="108"/>
    <col min="11005" max="11007" width="13.7109375" style="108" customWidth="1"/>
    <col min="11008" max="11008" width="48.7109375" style="108" customWidth="1"/>
    <col min="11009" max="11009" width="0" style="108" hidden="1" customWidth="1"/>
    <col min="11010" max="11012" width="8.7109375" style="108" customWidth="1"/>
    <col min="11013" max="11017" width="10.7109375" style="108" customWidth="1"/>
    <col min="11018" max="11018" width="0" style="108" hidden="1" customWidth="1"/>
    <col min="11019" max="11260" width="9.140625" style="108"/>
    <col min="11261" max="11263" width="13.7109375" style="108" customWidth="1"/>
    <col min="11264" max="11264" width="48.7109375" style="108" customWidth="1"/>
    <col min="11265" max="11265" width="0" style="108" hidden="1" customWidth="1"/>
    <col min="11266" max="11268" width="8.7109375" style="108" customWidth="1"/>
    <col min="11269" max="11273" width="10.7109375" style="108" customWidth="1"/>
    <col min="11274" max="11274" width="0" style="108" hidden="1" customWidth="1"/>
    <col min="11275" max="11516" width="9.140625" style="108"/>
    <col min="11517" max="11519" width="13.7109375" style="108" customWidth="1"/>
    <col min="11520" max="11520" width="48.7109375" style="108" customWidth="1"/>
    <col min="11521" max="11521" width="0" style="108" hidden="1" customWidth="1"/>
    <col min="11522" max="11524" width="8.7109375" style="108" customWidth="1"/>
    <col min="11525" max="11529" width="10.7109375" style="108" customWidth="1"/>
    <col min="11530" max="11530" width="0" style="108" hidden="1" customWidth="1"/>
    <col min="11531" max="11772" width="9.140625" style="108"/>
    <col min="11773" max="11775" width="13.7109375" style="108" customWidth="1"/>
    <col min="11776" max="11776" width="48.7109375" style="108" customWidth="1"/>
    <col min="11777" max="11777" width="0" style="108" hidden="1" customWidth="1"/>
    <col min="11778" max="11780" width="8.7109375" style="108" customWidth="1"/>
    <col min="11781" max="11785" width="10.7109375" style="108" customWidth="1"/>
    <col min="11786" max="11786" width="0" style="108" hidden="1" customWidth="1"/>
    <col min="11787" max="12028" width="9.140625" style="108"/>
    <col min="12029" max="12031" width="13.7109375" style="108" customWidth="1"/>
    <col min="12032" max="12032" width="48.7109375" style="108" customWidth="1"/>
    <col min="12033" max="12033" width="0" style="108" hidden="1" customWidth="1"/>
    <col min="12034" max="12036" width="8.7109375" style="108" customWidth="1"/>
    <col min="12037" max="12041" width="10.7109375" style="108" customWidth="1"/>
    <col min="12042" max="12042" width="0" style="108" hidden="1" customWidth="1"/>
    <col min="12043" max="12284" width="9.140625" style="108"/>
    <col min="12285" max="12287" width="13.7109375" style="108" customWidth="1"/>
    <col min="12288" max="12288" width="48.7109375" style="108" customWidth="1"/>
    <col min="12289" max="12289" width="0" style="108" hidden="1" customWidth="1"/>
    <col min="12290" max="12292" width="8.7109375" style="108" customWidth="1"/>
    <col min="12293" max="12297" width="10.7109375" style="108" customWidth="1"/>
    <col min="12298" max="12298" width="0" style="108" hidden="1" customWidth="1"/>
    <col min="12299" max="12540" width="9.140625" style="108"/>
    <col min="12541" max="12543" width="13.7109375" style="108" customWidth="1"/>
    <col min="12544" max="12544" width="48.7109375" style="108" customWidth="1"/>
    <col min="12545" max="12545" width="0" style="108" hidden="1" customWidth="1"/>
    <col min="12546" max="12548" width="8.7109375" style="108" customWidth="1"/>
    <col min="12549" max="12553" width="10.7109375" style="108" customWidth="1"/>
    <col min="12554" max="12554" width="0" style="108" hidden="1" customWidth="1"/>
    <col min="12555" max="12796" width="9.140625" style="108"/>
    <col min="12797" max="12799" width="13.7109375" style="108" customWidth="1"/>
    <col min="12800" max="12800" width="48.7109375" style="108" customWidth="1"/>
    <col min="12801" max="12801" width="0" style="108" hidden="1" customWidth="1"/>
    <col min="12802" max="12804" width="8.7109375" style="108" customWidth="1"/>
    <col min="12805" max="12809" width="10.7109375" style="108" customWidth="1"/>
    <col min="12810" max="12810" width="0" style="108" hidden="1" customWidth="1"/>
    <col min="12811" max="13052" width="9.140625" style="108"/>
    <col min="13053" max="13055" width="13.7109375" style="108" customWidth="1"/>
    <col min="13056" max="13056" width="48.7109375" style="108" customWidth="1"/>
    <col min="13057" max="13057" width="0" style="108" hidden="1" customWidth="1"/>
    <col min="13058" max="13060" width="8.7109375" style="108" customWidth="1"/>
    <col min="13061" max="13065" width="10.7109375" style="108" customWidth="1"/>
    <col min="13066" max="13066" width="0" style="108" hidden="1" customWidth="1"/>
    <col min="13067" max="13308" width="9.140625" style="108"/>
    <col min="13309" max="13311" width="13.7109375" style="108" customWidth="1"/>
    <col min="13312" max="13312" width="48.7109375" style="108" customWidth="1"/>
    <col min="13313" max="13313" width="0" style="108" hidden="1" customWidth="1"/>
    <col min="13314" max="13316" width="8.7109375" style="108" customWidth="1"/>
    <col min="13317" max="13321" width="10.7109375" style="108" customWidth="1"/>
    <col min="13322" max="13322" width="0" style="108" hidden="1" customWidth="1"/>
    <col min="13323" max="13564" width="9.140625" style="108"/>
    <col min="13565" max="13567" width="13.7109375" style="108" customWidth="1"/>
    <col min="13568" max="13568" width="48.7109375" style="108" customWidth="1"/>
    <col min="13569" max="13569" width="0" style="108" hidden="1" customWidth="1"/>
    <col min="13570" max="13572" width="8.7109375" style="108" customWidth="1"/>
    <col min="13573" max="13577" width="10.7109375" style="108" customWidth="1"/>
    <col min="13578" max="13578" width="0" style="108" hidden="1" customWidth="1"/>
    <col min="13579" max="13820" width="9.140625" style="108"/>
    <col min="13821" max="13823" width="13.7109375" style="108" customWidth="1"/>
    <col min="13824" max="13824" width="48.7109375" style="108" customWidth="1"/>
    <col min="13825" max="13825" width="0" style="108" hidden="1" customWidth="1"/>
    <col min="13826" max="13828" width="8.7109375" style="108" customWidth="1"/>
    <col min="13829" max="13833" width="10.7109375" style="108" customWidth="1"/>
    <col min="13834" max="13834" width="0" style="108" hidden="1" customWidth="1"/>
    <col min="13835" max="14076" width="9.140625" style="108"/>
    <col min="14077" max="14079" width="13.7109375" style="108" customWidth="1"/>
    <col min="14080" max="14080" width="48.7109375" style="108" customWidth="1"/>
    <col min="14081" max="14081" width="0" style="108" hidden="1" customWidth="1"/>
    <col min="14082" max="14084" width="8.7109375" style="108" customWidth="1"/>
    <col min="14085" max="14089" width="10.7109375" style="108" customWidth="1"/>
    <col min="14090" max="14090" width="0" style="108" hidden="1" customWidth="1"/>
    <col min="14091" max="14332" width="9.140625" style="108"/>
    <col min="14333" max="14335" width="13.7109375" style="108" customWidth="1"/>
    <col min="14336" max="14336" width="48.7109375" style="108" customWidth="1"/>
    <col min="14337" max="14337" width="0" style="108" hidden="1" customWidth="1"/>
    <col min="14338" max="14340" width="8.7109375" style="108" customWidth="1"/>
    <col min="14341" max="14345" width="10.7109375" style="108" customWidth="1"/>
    <col min="14346" max="14346" width="0" style="108" hidden="1" customWidth="1"/>
    <col min="14347" max="14588" width="9.140625" style="108"/>
    <col min="14589" max="14591" width="13.7109375" style="108" customWidth="1"/>
    <col min="14592" max="14592" width="48.7109375" style="108" customWidth="1"/>
    <col min="14593" max="14593" width="0" style="108" hidden="1" customWidth="1"/>
    <col min="14594" max="14596" width="8.7109375" style="108" customWidth="1"/>
    <col min="14597" max="14601" width="10.7109375" style="108" customWidth="1"/>
    <col min="14602" max="14602" width="0" style="108" hidden="1" customWidth="1"/>
    <col min="14603" max="14844" width="9.140625" style="108"/>
    <col min="14845" max="14847" width="13.7109375" style="108" customWidth="1"/>
    <col min="14848" max="14848" width="48.7109375" style="108" customWidth="1"/>
    <col min="14849" max="14849" width="0" style="108" hidden="1" customWidth="1"/>
    <col min="14850" max="14852" width="8.7109375" style="108" customWidth="1"/>
    <col min="14853" max="14857" width="10.7109375" style="108" customWidth="1"/>
    <col min="14858" max="14858" width="0" style="108" hidden="1" customWidth="1"/>
    <col min="14859" max="15100" width="9.140625" style="108"/>
    <col min="15101" max="15103" width="13.7109375" style="108" customWidth="1"/>
    <col min="15104" max="15104" width="48.7109375" style="108" customWidth="1"/>
    <col min="15105" max="15105" width="0" style="108" hidden="1" customWidth="1"/>
    <col min="15106" max="15108" width="8.7109375" style="108" customWidth="1"/>
    <col min="15109" max="15113" width="10.7109375" style="108" customWidth="1"/>
    <col min="15114" max="15114" width="0" style="108" hidden="1" customWidth="1"/>
    <col min="15115" max="15356" width="9.140625" style="108"/>
    <col min="15357" max="15359" width="13.7109375" style="108" customWidth="1"/>
    <col min="15360" max="15360" width="48.7109375" style="108" customWidth="1"/>
    <col min="15361" max="15361" width="0" style="108" hidden="1" customWidth="1"/>
    <col min="15362" max="15364" width="8.7109375" style="108" customWidth="1"/>
    <col min="15365" max="15369" width="10.7109375" style="108" customWidth="1"/>
    <col min="15370" max="15370" width="0" style="108" hidden="1" customWidth="1"/>
    <col min="15371" max="15612" width="9.140625" style="108"/>
    <col min="15613" max="15615" width="13.7109375" style="108" customWidth="1"/>
    <col min="15616" max="15616" width="48.7109375" style="108" customWidth="1"/>
    <col min="15617" max="15617" width="0" style="108" hidden="1" customWidth="1"/>
    <col min="15618" max="15620" width="8.7109375" style="108" customWidth="1"/>
    <col min="15621" max="15625" width="10.7109375" style="108" customWidth="1"/>
    <col min="15626" max="15626" width="0" style="108" hidden="1" customWidth="1"/>
    <col min="15627" max="15868" width="9.140625" style="108"/>
    <col min="15869" max="15871" width="13.7109375" style="108" customWidth="1"/>
    <col min="15872" max="15872" width="48.7109375" style="108" customWidth="1"/>
    <col min="15873" max="15873" width="0" style="108" hidden="1" customWidth="1"/>
    <col min="15874" max="15876" width="8.7109375" style="108" customWidth="1"/>
    <col min="15877" max="15881" width="10.7109375" style="108" customWidth="1"/>
    <col min="15882" max="15882" width="0" style="108" hidden="1" customWidth="1"/>
    <col min="15883" max="16124" width="9.140625" style="108"/>
    <col min="16125" max="16127" width="13.7109375" style="108" customWidth="1"/>
    <col min="16128" max="16128" width="48.7109375" style="108" customWidth="1"/>
    <col min="16129" max="16129" width="0" style="108" hidden="1" customWidth="1"/>
    <col min="16130" max="16132" width="8.7109375" style="108" customWidth="1"/>
    <col min="16133" max="16137" width="10.7109375" style="108" customWidth="1"/>
    <col min="16138" max="16138" width="0" style="108" hidden="1" customWidth="1"/>
    <col min="16139" max="16384" width="9.140625" style="108"/>
  </cols>
  <sheetData>
    <row r="1" spans="1:35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5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78" customFormat="1" ht="18" customHeight="1">
      <c r="A5" s="837" t="s">
        <v>344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35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M6" s="81"/>
      <c r="N6" s="81"/>
      <c r="O6" s="81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35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1:35" s="85" customFormat="1" ht="12" customHeight="1" thickBot="1">
      <c r="A8" s="81"/>
      <c r="B8" s="81"/>
      <c r="C8" s="82"/>
      <c r="D8" s="82"/>
      <c r="E8" s="81"/>
      <c r="F8" s="81"/>
      <c r="G8" s="81"/>
      <c r="H8" s="81"/>
      <c r="I8" s="81"/>
      <c r="J8" s="81"/>
      <c r="K8" s="83"/>
      <c r="L8" s="81"/>
      <c r="M8" s="81"/>
      <c r="N8" s="81"/>
      <c r="O8" s="81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6"/>
      <c r="I9" s="86"/>
      <c r="J9" s="86"/>
      <c r="K9" s="88"/>
      <c r="L9" s="86"/>
      <c r="M9" s="86"/>
      <c r="N9" s="197" t="s">
        <v>32</v>
      </c>
      <c r="O9" s="198">
        <v>0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:35" s="97" customFormat="1" ht="12" customHeight="1" thickBot="1">
      <c r="A10" s="91"/>
      <c r="B10" s="92"/>
      <c r="C10" s="93"/>
      <c r="D10" s="93"/>
      <c r="E10" s="94"/>
      <c r="F10" s="94"/>
      <c r="G10" s="94"/>
      <c r="H10" s="94"/>
      <c r="I10" s="94"/>
      <c r="J10" s="95"/>
      <c r="K10" s="96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1:35" s="101" customFormat="1" ht="15" customHeight="1">
      <c r="A11" s="841" t="s">
        <v>1</v>
      </c>
      <c r="B11" s="829" t="s">
        <v>2</v>
      </c>
      <c r="C11" s="833" t="s">
        <v>402</v>
      </c>
      <c r="D11" s="827" t="s">
        <v>95</v>
      </c>
      <c r="E11" s="824" t="s">
        <v>3</v>
      </c>
      <c r="F11" s="825"/>
      <c r="G11" s="826"/>
      <c r="H11" s="824" t="s">
        <v>114</v>
      </c>
      <c r="I11" s="825"/>
      <c r="J11" s="826"/>
      <c r="K11" s="816" t="s">
        <v>118</v>
      </c>
      <c r="L11" s="839" t="s">
        <v>4</v>
      </c>
      <c r="M11" s="839"/>
      <c r="N11" s="839"/>
      <c r="O11" s="84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s="101" customFormat="1" ht="30.75" thickBot="1">
      <c r="A12" s="842"/>
      <c r="B12" s="830"/>
      <c r="C12" s="834"/>
      <c r="D12" s="828"/>
      <c r="E12" s="121" t="s">
        <v>5</v>
      </c>
      <c r="F12" s="121" t="s">
        <v>6</v>
      </c>
      <c r="G12" s="121" t="s">
        <v>7</v>
      </c>
      <c r="H12" s="121" t="s">
        <v>115</v>
      </c>
      <c r="I12" s="121" t="s">
        <v>116</v>
      </c>
      <c r="J12" s="121" t="s">
        <v>117</v>
      </c>
      <c r="K12" s="817"/>
      <c r="L12" s="122" t="s">
        <v>119</v>
      </c>
      <c r="M12" s="122" t="s">
        <v>377</v>
      </c>
      <c r="N12" s="122" t="s">
        <v>120</v>
      </c>
      <c r="O12" s="123" t="s">
        <v>378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3"/>
      <c r="AA12" s="103"/>
      <c r="AB12" s="104"/>
      <c r="AC12" s="104"/>
      <c r="AD12" s="104"/>
      <c r="AE12" s="104"/>
      <c r="AF12" s="103"/>
      <c r="AG12" s="103"/>
      <c r="AH12" s="103"/>
      <c r="AI12" s="100"/>
    </row>
    <row r="13" spans="1:35" s="226" customFormat="1" ht="16.5" customHeight="1">
      <c r="A13" s="866" t="s">
        <v>140</v>
      </c>
      <c r="B13" s="867" t="s">
        <v>43</v>
      </c>
      <c r="C13" s="229" t="s">
        <v>414</v>
      </c>
      <c r="D13" s="124" t="s">
        <v>98</v>
      </c>
      <c r="E13" s="125">
        <v>10000</v>
      </c>
      <c r="F13" s="126">
        <v>1000</v>
      </c>
      <c r="G13" s="127">
        <v>20</v>
      </c>
      <c r="H13" s="128">
        <v>1</v>
      </c>
      <c r="I13" s="129">
        <f t="shared" ref="I13:I34" si="0">E13*F13*H13/1000000</f>
        <v>10</v>
      </c>
      <c r="J13" s="130">
        <f t="shared" ref="J13:J34" si="1">E13*F13*G13*H13/1000000000</f>
        <v>0.2</v>
      </c>
      <c r="K13" s="131">
        <v>31930</v>
      </c>
      <c r="L13" s="132">
        <f t="shared" ref="L13:L34" si="2">ROUND(N13*G13/1000,2)</f>
        <v>638.6</v>
      </c>
      <c r="M13" s="133">
        <f>ROUND(L13*1.2,2)</f>
        <v>766.32</v>
      </c>
      <c r="N13" s="134">
        <f>ROUND(K13*(1-$O$9),2)</f>
        <v>31930</v>
      </c>
      <c r="O13" s="135">
        <f t="shared" ref="O13:O34" si="3">ROUND(N13*1.2,2)</f>
        <v>38316</v>
      </c>
      <c r="P13" s="224"/>
      <c r="Q13" s="224"/>
      <c r="R13" s="225"/>
      <c r="S13" s="113"/>
      <c r="T13" s="113"/>
    </row>
    <row r="14" spans="1:35" s="226" customFormat="1" ht="16.5" customHeight="1">
      <c r="A14" s="863"/>
      <c r="B14" s="865"/>
      <c r="C14" s="227" t="s">
        <v>415</v>
      </c>
      <c r="D14" s="66" t="s">
        <v>98</v>
      </c>
      <c r="E14" s="67">
        <v>9000</v>
      </c>
      <c r="F14" s="68">
        <v>1000</v>
      </c>
      <c r="G14" s="69">
        <v>25</v>
      </c>
      <c r="H14" s="70">
        <v>1</v>
      </c>
      <c r="I14" s="71">
        <f t="shared" si="0"/>
        <v>9</v>
      </c>
      <c r="J14" s="72">
        <f t="shared" si="1"/>
        <v>0.22500000000000001</v>
      </c>
      <c r="K14" s="73">
        <v>26180</v>
      </c>
      <c r="L14" s="74">
        <f t="shared" si="2"/>
        <v>654.5</v>
      </c>
      <c r="M14" s="75">
        <f t="shared" ref="M14:M34" si="4">ROUND(L14*1.2,2)</f>
        <v>785.4</v>
      </c>
      <c r="N14" s="76">
        <f t="shared" ref="N14:N34" si="5">ROUND(K14*(1-$O$9),2)</f>
        <v>26180</v>
      </c>
      <c r="O14" s="136">
        <f t="shared" si="3"/>
        <v>31416</v>
      </c>
      <c r="P14" s="224"/>
      <c r="Q14" s="224"/>
      <c r="R14" s="225"/>
      <c r="S14" s="113"/>
      <c r="T14" s="113"/>
    </row>
    <row r="15" spans="1:35" s="226" customFormat="1" ht="16.5" customHeight="1">
      <c r="A15" s="863"/>
      <c r="B15" s="865"/>
      <c r="C15" s="227" t="s">
        <v>417</v>
      </c>
      <c r="D15" s="256" t="s">
        <v>96</v>
      </c>
      <c r="E15" s="257">
        <v>8000</v>
      </c>
      <c r="F15" s="258">
        <v>1000</v>
      </c>
      <c r="G15" s="259">
        <v>30</v>
      </c>
      <c r="H15" s="260">
        <v>1</v>
      </c>
      <c r="I15" s="261">
        <f t="shared" si="0"/>
        <v>8</v>
      </c>
      <c r="J15" s="262">
        <f t="shared" si="1"/>
        <v>0.24</v>
      </c>
      <c r="K15" s="263">
        <v>21690</v>
      </c>
      <c r="L15" s="264">
        <f t="shared" si="2"/>
        <v>650.70000000000005</v>
      </c>
      <c r="M15" s="265">
        <f t="shared" si="4"/>
        <v>780.84</v>
      </c>
      <c r="N15" s="266">
        <f t="shared" si="5"/>
        <v>21690</v>
      </c>
      <c r="O15" s="267">
        <f t="shared" si="3"/>
        <v>26028</v>
      </c>
      <c r="P15" s="224"/>
      <c r="Q15" s="224"/>
      <c r="R15" s="225"/>
      <c r="S15" s="113"/>
      <c r="T15" s="113"/>
    </row>
    <row r="16" spans="1:35" s="226" customFormat="1" ht="16.5" customHeight="1">
      <c r="A16" s="863"/>
      <c r="B16" s="865"/>
      <c r="C16" s="227" t="s">
        <v>416</v>
      </c>
      <c r="D16" s="256" t="s">
        <v>96</v>
      </c>
      <c r="E16" s="257">
        <v>6000</v>
      </c>
      <c r="F16" s="258">
        <v>1000</v>
      </c>
      <c r="G16" s="259">
        <v>40</v>
      </c>
      <c r="H16" s="260">
        <v>1</v>
      </c>
      <c r="I16" s="261">
        <f t="shared" si="0"/>
        <v>6</v>
      </c>
      <c r="J16" s="262">
        <f t="shared" si="1"/>
        <v>0.24</v>
      </c>
      <c r="K16" s="263">
        <v>19200</v>
      </c>
      <c r="L16" s="264">
        <f t="shared" si="2"/>
        <v>768</v>
      </c>
      <c r="M16" s="265">
        <f t="shared" si="4"/>
        <v>921.6</v>
      </c>
      <c r="N16" s="266">
        <f t="shared" si="5"/>
        <v>19200</v>
      </c>
      <c r="O16" s="267">
        <f t="shared" si="3"/>
        <v>23040</v>
      </c>
      <c r="P16" s="224"/>
      <c r="Q16" s="224"/>
      <c r="R16" s="225"/>
      <c r="S16" s="113"/>
      <c r="T16" s="113"/>
    </row>
    <row r="17" spans="1:20" s="226" customFormat="1" ht="16.5" customHeight="1">
      <c r="A17" s="863"/>
      <c r="B17" s="865"/>
      <c r="C17" s="227" t="s">
        <v>418</v>
      </c>
      <c r="D17" s="256" t="s">
        <v>96</v>
      </c>
      <c r="E17" s="257">
        <v>5000</v>
      </c>
      <c r="F17" s="258">
        <v>1000</v>
      </c>
      <c r="G17" s="259">
        <v>50</v>
      </c>
      <c r="H17" s="260">
        <v>1</v>
      </c>
      <c r="I17" s="261">
        <f t="shared" si="0"/>
        <v>5</v>
      </c>
      <c r="J17" s="262">
        <f t="shared" si="1"/>
        <v>0.25</v>
      </c>
      <c r="K17" s="263">
        <v>18800</v>
      </c>
      <c r="L17" s="264">
        <f t="shared" si="2"/>
        <v>940</v>
      </c>
      <c r="M17" s="265">
        <f t="shared" si="4"/>
        <v>1128</v>
      </c>
      <c r="N17" s="266">
        <f t="shared" si="5"/>
        <v>18800</v>
      </c>
      <c r="O17" s="267">
        <f t="shared" si="3"/>
        <v>22560</v>
      </c>
      <c r="P17" s="224"/>
      <c r="Q17" s="224"/>
      <c r="R17" s="225"/>
      <c r="S17" s="113"/>
      <c r="T17" s="113"/>
    </row>
    <row r="18" spans="1:20" s="226" customFormat="1" ht="16.5" customHeight="1">
      <c r="A18" s="863"/>
      <c r="B18" s="865"/>
      <c r="C18" s="227" t="s">
        <v>419</v>
      </c>
      <c r="D18" s="66" t="s">
        <v>98</v>
      </c>
      <c r="E18" s="67">
        <v>4000</v>
      </c>
      <c r="F18" s="68">
        <v>1000</v>
      </c>
      <c r="G18" s="69">
        <v>60</v>
      </c>
      <c r="H18" s="70">
        <v>1</v>
      </c>
      <c r="I18" s="71">
        <f t="shared" si="0"/>
        <v>4</v>
      </c>
      <c r="J18" s="72">
        <f t="shared" si="1"/>
        <v>0.24</v>
      </c>
      <c r="K18" s="73">
        <v>19440</v>
      </c>
      <c r="L18" s="74">
        <f t="shared" si="2"/>
        <v>1166.4000000000001</v>
      </c>
      <c r="M18" s="75">
        <f t="shared" si="4"/>
        <v>1399.68</v>
      </c>
      <c r="N18" s="76">
        <f t="shared" si="5"/>
        <v>19440</v>
      </c>
      <c r="O18" s="136">
        <f t="shared" si="3"/>
        <v>23328</v>
      </c>
      <c r="P18" s="224"/>
      <c r="Q18" s="224"/>
      <c r="R18" s="225"/>
      <c r="S18" s="113"/>
      <c r="T18" s="113"/>
    </row>
    <row r="19" spans="1:20" s="226" customFormat="1" ht="16.5" customHeight="1">
      <c r="A19" s="863"/>
      <c r="B19" s="865"/>
      <c r="C19" s="227" t="s">
        <v>420</v>
      </c>
      <c r="D19" s="66" t="s">
        <v>98</v>
      </c>
      <c r="E19" s="67">
        <v>3000</v>
      </c>
      <c r="F19" s="68">
        <v>1000</v>
      </c>
      <c r="G19" s="69">
        <v>80</v>
      </c>
      <c r="H19" s="70">
        <v>1</v>
      </c>
      <c r="I19" s="71">
        <f t="shared" si="0"/>
        <v>3</v>
      </c>
      <c r="J19" s="72">
        <f t="shared" si="1"/>
        <v>0.24</v>
      </c>
      <c r="K19" s="73">
        <v>16160</v>
      </c>
      <c r="L19" s="74">
        <f t="shared" si="2"/>
        <v>1292.8</v>
      </c>
      <c r="M19" s="75">
        <f t="shared" si="4"/>
        <v>1551.36</v>
      </c>
      <c r="N19" s="76">
        <f t="shared" si="5"/>
        <v>16160</v>
      </c>
      <c r="O19" s="136">
        <f t="shared" si="3"/>
        <v>19392</v>
      </c>
      <c r="P19" s="224"/>
      <c r="Q19" s="224"/>
      <c r="R19" s="225"/>
      <c r="S19" s="113"/>
      <c r="T19" s="113"/>
    </row>
    <row r="20" spans="1:20" s="226" customFormat="1" ht="16.5" customHeight="1">
      <c r="A20" s="864"/>
      <c r="B20" s="822"/>
      <c r="C20" s="228" t="s">
        <v>421</v>
      </c>
      <c r="D20" s="184" t="s">
        <v>98</v>
      </c>
      <c r="E20" s="185">
        <v>2500</v>
      </c>
      <c r="F20" s="186">
        <v>1000</v>
      </c>
      <c r="G20" s="187">
        <v>100</v>
      </c>
      <c r="H20" s="188">
        <v>1</v>
      </c>
      <c r="I20" s="189">
        <f t="shared" si="0"/>
        <v>2.5</v>
      </c>
      <c r="J20" s="190">
        <f t="shared" si="1"/>
        <v>0.25</v>
      </c>
      <c r="K20" s="191">
        <v>15040</v>
      </c>
      <c r="L20" s="192">
        <f t="shared" si="2"/>
        <v>1504</v>
      </c>
      <c r="M20" s="193">
        <f t="shared" si="4"/>
        <v>1804.8</v>
      </c>
      <c r="N20" s="194">
        <f t="shared" si="5"/>
        <v>15040</v>
      </c>
      <c r="O20" s="196">
        <f t="shared" si="3"/>
        <v>18048</v>
      </c>
      <c r="P20" s="224"/>
      <c r="Q20" s="224"/>
      <c r="R20" s="225"/>
      <c r="S20" s="113"/>
      <c r="T20" s="113"/>
    </row>
    <row r="21" spans="1:20" s="113" customFormat="1" ht="16.5" customHeight="1">
      <c r="A21" s="862" t="s">
        <v>141</v>
      </c>
      <c r="B21" s="823" t="s">
        <v>44</v>
      </c>
      <c r="C21" s="223">
        <v>64675</v>
      </c>
      <c r="D21" s="173" t="s">
        <v>98</v>
      </c>
      <c r="E21" s="174">
        <v>10000</v>
      </c>
      <c r="F21" s="175">
        <v>1000</v>
      </c>
      <c r="G21" s="176">
        <v>20</v>
      </c>
      <c r="H21" s="177">
        <v>1</v>
      </c>
      <c r="I21" s="178">
        <f t="shared" si="0"/>
        <v>10</v>
      </c>
      <c r="J21" s="179">
        <f t="shared" si="1"/>
        <v>0.2</v>
      </c>
      <c r="K21" s="180">
        <v>35110</v>
      </c>
      <c r="L21" s="181">
        <f t="shared" si="2"/>
        <v>702.2</v>
      </c>
      <c r="M21" s="182">
        <f t="shared" si="4"/>
        <v>842.64</v>
      </c>
      <c r="N21" s="183">
        <f t="shared" si="5"/>
        <v>35110</v>
      </c>
      <c r="O21" s="195">
        <f t="shared" si="3"/>
        <v>42132</v>
      </c>
      <c r="P21" s="224"/>
      <c r="Q21" s="224"/>
      <c r="R21" s="225"/>
    </row>
    <row r="22" spans="1:20" s="113" customFormat="1" ht="16.5" customHeight="1">
      <c r="A22" s="863"/>
      <c r="B22" s="865"/>
      <c r="C22" s="227">
        <v>6807</v>
      </c>
      <c r="D22" s="256" t="s">
        <v>96</v>
      </c>
      <c r="E22" s="257">
        <v>8000</v>
      </c>
      <c r="F22" s="258">
        <v>1000</v>
      </c>
      <c r="G22" s="259">
        <v>30</v>
      </c>
      <c r="H22" s="260">
        <v>1</v>
      </c>
      <c r="I22" s="261">
        <f t="shared" si="0"/>
        <v>8</v>
      </c>
      <c r="J22" s="262">
        <f t="shared" si="1"/>
        <v>0.24</v>
      </c>
      <c r="K22" s="263">
        <v>24360</v>
      </c>
      <c r="L22" s="264">
        <f t="shared" si="2"/>
        <v>730.8</v>
      </c>
      <c r="M22" s="265">
        <f t="shared" si="4"/>
        <v>876.96</v>
      </c>
      <c r="N22" s="266">
        <f t="shared" si="5"/>
        <v>24360</v>
      </c>
      <c r="O22" s="267">
        <f t="shared" si="3"/>
        <v>29232</v>
      </c>
      <c r="P22" s="224"/>
      <c r="Q22" s="224"/>
      <c r="R22" s="225"/>
    </row>
    <row r="23" spans="1:20" s="113" customFormat="1" ht="16.5" customHeight="1">
      <c r="A23" s="863"/>
      <c r="B23" s="865"/>
      <c r="C23" s="227">
        <v>6808</v>
      </c>
      <c r="D23" s="66" t="s">
        <v>98</v>
      </c>
      <c r="E23" s="67">
        <v>6000</v>
      </c>
      <c r="F23" s="68">
        <v>1000</v>
      </c>
      <c r="G23" s="69">
        <v>40</v>
      </c>
      <c r="H23" s="70">
        <v>1</v>
      </c>
      <c r="I23" s="71">
        <f t="shared" si="0"/>
        <v>6</v>
      </c>
      <c r="J23" s="72">
        <f t="shared" si="1"/>
        <v>0.24</v>
      </c>
      <c r="K23" s="73">
        <v>21770</v>
      </c>
      <c r="L23" s="74">
        <f t="shared" si="2"/>
        <v>870.8</v>
      </c>
      <c r="M23" s="75">
        <f t="shared" si="4"/>
        <v>1044.96</v>
      </c>
      <c r="N23" s="76">
        <f t="shared" si="5"/>
        <v>21770</v>
      </c>
      <c r="O23" s="136">
        <f t="shared" si="3"/>
        <v>26124</v>
      </c>
      <c r="P23" s="224"/>
      <c r="Q23" s="224"/>
      <c r="R23" s="225"/>
    </row>
    <row r="24" spans="1:20" s="113" customFormat="1" ht="16.5" customHeight="1">
      <c r="A24" s="864"/>
      <c r="B24" s="822"/>
      <c r="C24" s="228">
        <v>6809</v>
      </c>
      <c r="D24" s="184" t="s">
        <v>98</v>
      </c>
      <c r="E24" s="185">
        <v>5000</v>
      </c>
      <c r="F24" s="186">
        <v>1000</v>
      </c>
      <c r="G24" s="187">
        <v>50</v>
      </c>
      <c r="H24" s="188">
        <v>1</v>
      </c>
      <c r="I24" s="189">
        <f t="shared" si="0"/>
        <v>5</v>
      </c>
      <c r="J24" s="190">
        <f t="shared" si="1"/>
        <v>0.25</v>
      </c>
      <c r="K24" s="191">
        <v>21310</v>
      </c>
      <c r="L24" s="192">
        <f t="shared" si="2"/>
        <v>1065.5</v>
      </c>
      <c r="M24" s="193">
        <f t="shared" si="4"/>
        <v>1278.5999999999999</v>
      </c>
      <c r="N24" s="194">
        <f t="shared" si="5"/>
        <v>21310</v>
      </c>
      <c r="O24" s="196">
        <f t="shared" si="3"/>
        <v>25572</v>
      </c>
      <c r="P24" s="224"/>
      <c r="Q24" s="224"/>
      <c r="R24" s="225"/>
    </row>
    <row r="25" spans="1:20" s="230" customFormat="1" ht="16.5" customHeight="1">
      <c r="A25" s="862" t="s">
        <v>13</v>
      </c>
      <c r="B25" s="820" t="s">
        <v>136</v>
      </c>
      <c r="C25" s="223">
        <v>56198</v>
      </c>
      <c r="D25" s="268" t="s">
        <v>96</v>
      </c>
      <c r="E25" s="269">
        <v>5000</v>
      </c>
      <c r="F25" s="270">
        <v>1000</v>
      </c>
      <c r="G25" s="271">
        <v>50</v>
      </c>
      <c r="H25" s="272">
        <v>1</v>
      </c>
      <c r="I25" s="273">
        <f t="shared" si="0"/>
        <v>5</v>
      </c>
      <c r="J25" s="274">
        <f t="shared" si="1"/>
        <v>0.25</v>
      </c>
      <c r="K25" s="275">
        <v>3470</v>
      </c>
      <c r="L25" s="276">
        <f t="shared" si="2"/>
        <v>173.5</v>
      </c>
      <c r="M25" s="277">
        <f t="shared" si="4"/>
        <v>208.2</v>
      </c>
      <c r="N25" s="278">
        <f t="shared" si="5"/>
        <v>3470</v>
      </c>
      <c r="O25" s="279">
        <f t="shared" si="3"/>
        <v>4164</v>
      </c>
      <c r="P25" s="224"/>
      <c r="Q25" s="224"/>
      <c r="R25" s="225"/>
    </row>
    <row r="26" spans="1:20" s="231" customFormat="1" ht="16.5" customHeight="1">
      <c r="A26" s="868"/>
      <c r="B26" s="860"/>
      <c r="C26" s="227">
        <v>39243</v>
      </c>
      <c r="D26" s="256" t="s">
        <v>96</v>
      </c>
      <c r="E26" s="257">
        <v>5000</v>
      </c>
      <c r="F26" s="258">
        <v>1000</v>
      </c>
      <c r="G26" s="259">
        <v>60</v>
      </c>
      <c r="H26" s="260">
        <v>1</v>
      </c>
      <c r="I26" s="261">
        <f t="shared" si="0"/>
        <v>5</v>
      </c>
      <c r="J26" s="262">
        <f t="shared" si="1"/>
        <v>0.3</v>
      </c>
      <c r="K26" s="263">
        <v>3470</v>
      </c>
      <c r="L26" s="264">
        <f t="shared" si="2"/>
        <v>208.2</v>
      </c>
      <c r="M26" s="265">
        <f t="shared" si="4"/>
        <v>249.84</v>
      </c>
      <c r="N26" s="266">
        <f t="shared" si="5"/>
        <v>3470</v>
      </c>
      <c r="O26" s="267">
        <f t="shared" si="3"/>
        <v>4164</v>
      </c>
      <c r="P26" s="224"/>
      <c r="Q26" s="224"/>
      <c r="R26" s="225"/>
      <c r="S26" s="230"/>
      <c r="T26" s="230"/>
    </row>
    <row r="27" spans="1:20" s="231" customFormat="1" ht="16.5" customHeight="1">
      <c r="A27" s="868"/>
      <c r="B27" s="860"/>
      <c r="C27" s="227">
        <v>39239</v>
      </c>
      <c r="D27" s="256" t="s">
        <v>96</v>
      </c>
      <c r="E27" s="257">
        <v>4500</v>
      </c>
      <c r="F27" s="258">
        <v>1000</v>
      </c>
      <c r="G27" s="259">
        <v>70</v>
      </c>
      <c r="H27" s="260">
        <v>1</v>
      </c>
      <c r="I27" s="261">
        <f t="shared" si="0"/>
        <v>4.5</v>
      </c>
      <c r="J27" s="262">
        <f t="shared" si="1"/>
        <v>0.315</v>
      </c>
      <c r="K27" s="263">
        <v>3470</v>
      </c>
      <c r="L27" s="264">
        <f t="shared" si="2"/>
        <v>242.9</v>
      </c>
      <c r="M27" s="265">
        <f t="shared" si="4"/>
        <v>291.48</v>
      </c>
      <c r="N27" s="266">
        <f t="shared" si="5"/>
        <v>3470</v>
      </c>
      <c r="O27" s="267">
        <f t="shared" si="3"/>
        <v>4164</v>
      </c>
      <c r="P27" s="224"/>
      <c r="Q27" s="224"/>
      <c r="R27" s="225"/>
      <c r="S27" s="230"/>
      <c r="T27" s="230"/>
    </row>
    <row r="28" spans="1:20" s="232" customFormat="1" ht="16.5" customHeight="1">
      <c r="A28" s="868"/>
      <c r="B28" s="860"/>
      <c r="C28" s="227">
        <v>39242</v>
      </c>
      <c r="D28" s="256" t="s">
        <v>96</v>
      </c>
      <c r="E28" s="257">
        <v>4500</v>
      </c>
      <c r="F28" s="258">
        <v>1000</v>
      </c>
      <c r="G28" s="259">
        <v>80</v>
      </c>
      <c r="H28" s="260">
        <v>1</v>
      </c>
      <c r="I28" s="261">
        <f t="shared" si="0"/>
        <v>4.5</v>
      </c>
      <c r="J28" s="262">
        <f t="shared" si="1"/>
        <v>0.36</v>
      </c>
      <c r="K28" s="263">
        <v>3470</v>
      </c>
      <c r="L28" s="264">
        <f t="shared" si="2"/>
        <v>277.60000000000002</v>
      </c>
      <c r="M28" s="265">
        <f t="shared" si="4"/>
        <v>333.12</v>
      </c>
      <c r="N28" s="266">
        <f t="shared" si="5"/>
        <v>3470</v>
      </c>
      <c r="O28" s="267">
        <f t="shared" si="3"/>
        <v>4164</v>
      </c>
      <c r="P28" s="224"/>
      <c r="Q28" s="224"/>
      <c r="R28" s="225"/>
      <c r="S28" s="230"/>
      <c r="T28" s="230"/>
    </row>
    <row r="29" spans="1:20" s="232" customFormat="1" ht="16.5" customHeight="1">
      <c r="A29" s="869"/>
      <c r="B29" s="818"/>
      <c r="C29" s="228">
        <v>91478</v>
      </c>
      <c r="D29" s="280" t="s">
        <v>97</v>
      </c>
      <c r="E29" s="281">
        <v>4500</v>
      </c>
      <c r="F29" s="282">
        <v>1000</v>
      </c>
      <c r="G29" s="283">
        <v>90</v>
      </c>
      <c r="H29" s="284">
        <v>1</v>
      </c>
      <c r="I29" s="285">
        <f t="shared" si="0"/>
        <v>4.5</v>
      </c>
      <c r="J29" s="286">
        <f t="shared" si="1"/>
        <v>0.40500000000000003</v>
      </c>
      <c r="K29" s="287">
        <v>3550</v>
      </c>
      <c r="L29" s="288">
        <f t="shared" si="2"/>
        <v>319.5</v>
      </c>
      <c r="M29" s="289">
        <f t="shared" si="4"/>
        <v>383.4</v>
      </c>
      <c r="N29" s="290">
        <f t="shared" si="5"/>
        <v>3550</v>
      </c>
      <c r="O29" s="291">
        <f t="shared" si="3"/>
        <v>4260</v>
      </c>
      <c r="P29" s="224"/>
      <c r="Q29" s="224"/>
      <c r="R29" s="225"/>
      <c r="S29" s="230"/>
      <c r="T29" s="230"/>
    </row>
    <row r="30" spans="1:20" s="230" customFormat="1" ht="16.5" customHeight="1">
      <c r="A30" s="862" t="s">
        <v>14</v>
      </c>
      <c r="B30" s="820" t="s">
        <v>137</v>
      </c>
      <c r="C30" s="223">
        <v>56200</v>
      </c>
      <c r="D30" s="268" t="s">
        <v>96</v>
      </c>
      <c r="E30" s="269">
        <v>5000</v>
      </c>
      <c r="F30" s="270">
        <v>1000</v>
      </c>
      <c r="G30" s="271">
        <v>50</v>
      </c>
      <c r="H30" s="272">
        <v>1</v>
      </c>
      <c r="I30" s="273">
        <f t="shared" si="0"/>
        <v>5</v>
      </c>
      <c r="J30" s="274">
        <f t="shared" si="1"/>
        <v>0.25</v>
      </c>
      <c r="K30" s="275">
        <v>4840</v>
      </c>
      <c r="L30" s="276">
        <f t="shared" si="2"/>
        <v>242</v>
      </c>
      <c r="M30" s="277">
        <f t="shared" si="4"/>
        <v>290.39999999999998</v>
      </c>
      <c r="N30" s="278">
        <f t="shared" si="5"/>
        <v>4840</v>
      </c>
      <c r="O30" s="279">
        <f t="shared" si="3"/>
        <v>5808</v>
      </c>
      <c r="P30" s="224"/>
      <c r="Q30" s="224"/>
      <c r="R30" s="225"/>
    </row>
    <row r="31" spans="1:20" s="233" customFormat="1" ht="16.5" customHeight="1">
      <c r="A31" s="868"/>
      <c r="B31" s="860"/>
      <c r="C31" s="227">
        <v>39438</v>
      </c>
      <c r="D31" s="244" t="s">
        <v>97</v>
      </c>
      <c r="E31" s="245">
        <v>5000</v>
      </c>
      <c r="F31" s="246">
        <v>1000</v>
      </c>
      <c r="G31" s="247">
        <v>60</v>
      </c>
      <c r="H31" s="248">
        <v>1</v>
      </c>
      <c r="I31" s="249">
        <f t="shared" si="0"/>
        <v>5</v>
      </c>
      <c r="J31" s="250">
        <f t="shared" si="1"/>
        <v>0.3</v>
      </c>
      <c r="K31" s="251">
        <v>4700</v>
      </c>
      <c r="L31" s="252">
        <f t="shared" si="2"/>
        <v>282</v>
      </c>
      <c r="M31" s="253">
        <f t="shared" si="4"/>
        <v>338.4</v>
      </c>
      <c r="N31" s="254">
        <f t="shared" si="5"/>
        <v>4700</v>
      </c>
      <c r="O31" s="255">
        <f t="shared" si="3"/>
        <v>5640</v>
      </c>
      <c r="P31" s="224"/>
      <c r="Q31" s="224"/>
      <c r="R31" s="225"/>
      <c r="S31" s="230"/>
      <c r="T31" s="230"/>
    </row>
    <row r="32" spans="1:20" s="233" customFormat="1" ht="16.5" customHeight="1">
      <c r="A32" s="868"/>
      <c r="B32" s="860"/>
      <c r="C32" s="227">
        <v>39434</v>
      </c>
      <c r="D32" s="244" t="s">
        <v>97</v>
      </c>
      <c r="E32" s="245">
        <v>4500</v>
      </c>
      <c r="F32" s="246">
        <v>1000</v>
      </c>
      <c r="G32" s="247">
        <v>70</v>
      </c>
      <c r="H32" s="248">
        <v>1</v>
      </c>
      <c r="I32" s="249">
        <f t="shared" si="0"/>
        <v>4.5</v>
      </c>
      <c r="J32" s="250">
        <f t="shared" si="1"/>
        <v>0.315</v>
      </c>
      <c r="K32" s="251">
        <v>4530</v>
      </c>
      <c r="L32" s="252">
        <f t="shared" si="2"/>
        <v>317.10000000000002</v>
      </c>
      <c r="M32" s="253">
        <f t="shared" si="4"/>
        <v>380.52</v>
      </c>
      <c r="N32" s="254">
        <f t="shared" si="5"/>
        <v>4530</v>
      </c>
      <c r="O32" s="255">
        <f t="shared" si="3"/>
        <v>5436</v>
      </c>
      <c r="P32" s="224"/>
      <c r="Q32" s="224"/>
      <c r="R32" s="225"/>
      <c r="S32" s="230"/>
      <c r="T32" s="230"/>
    </row>
    <row r="33" spans="1:20" s="233" customFormat="1" ht="16.5" customHeight="1">
      <c r="A33" s="868"/>
      <c r="B33" s="860"/>
      <c r="C33" s="227">
        <v>39435</v>
      </c>
      <c r="D33" s="244" t="s">
        <v>97</v>
      </c>
      <c r="E33" s="245">
        <v>4500</v>
      </c>
      <c r="F33" s="246">
        <v>1000</v>
      </c>
      <c r="G33" s="247">
        <v>80</v>
      </c>
      <c r="H33" s="248">
        <v>1</v>
      </c>
      <c r="I33" s="249">
        <f t="shared" si="0"/>
        <v>4.5</v>
      </c>
      <c r="J33" s="250">
        <f t="shared" si="1"/>
        <v>0.36</v>
      </c>
      <c r="K33" s="251">
        <v>4410</v>
      </c>
      <c r="L33" s="252">
        <f t="shared" si="2"/>
        <v>352.8</v>
      </c>
      <c r="M33" s="253">
        <f t="shared" si="4"/>
        <v>423.36</v>
      </c>
      <c r="N33" s="254">
        <f t="shared" si="5"/>
        <v>4410</v>
      </c>
      <c r="O33" s="255">
        <f t="shared" si="3"/>
        <v>5292</v>
      </c>
      <c r="P33" s="224"/>
      <c r="Q33" s="224"/>
      <c r="R33" s="225"/>
      <c r="S33" s="230"/>
      <c r="T33" s="230"/>
    </row>
    <row r="34" spans="1:20" s="233" customFormat="1" ht="16.5" customHeight="1" thickBot="1">
      <c r="A34" s="870"/>
      <c r="B34" s="861"/>
      <c r="C34" s="234">
        <v>132808</v>
      </c>
      <c r="D34" s="137" t="s">
        <v>98</v>
      </c>
      <c r="E34" s="138">
        <v>4500</v>
      </c>
      <c r="F34" s="139">
        <v>1000</v>
      </c>
      <c r="G34" s="140">
        <v>90</v>
      </c>
      <c r="H34" s="141">
        <v>1</v>
      </c>
      <c r="I34" s="142">
        <f t="shared" si="0"/>
        <v>4.5</v>
      </c>
      <c r="J34" s="143">
        <f t="shared" si="1"/>
        <v>0.40500000000000003</v>
      </c>
      <c r="K34" s="144">
        <v>4380</v>
      </c>
      <c r="L34" s="145">
        <f t="shared" si="2"/>
        <v>394.2</v>
      </c>
      <c r="M34" s="146">
        <f t="shared" si="4"/>
        <v>473.04</v>
      </c>
      <c r="N34" s="147">
        <f t="shared" si="5"/>
        <v>4380</v>
      </c>
      <c r="O34" s="148">
        <f t="shared" si="3"/>
        <v>5256</v>
      </c>
      <c r="P34" s="224"/>
      <c r="Q34" s="224"/>
      <c r="R34" s="225"/>
      <c r="S34" s="230"/>
      <c r="T34" s="230"/>
    </row>
    <row r="35" spans="1:20" ht="16.5" customHeight="1">
      <c r="A35" s="235"/>
      <c r="B35" s="236"/>
      <c r="C35" s="236"/>
      <c r="D35" s="236"/>
      <c r="E35" s="237"/>
      <c r="F35" s="237"/>
      <c r="G35" s="238"/>
      <c r="H35" s="238"/>
      <c r="I35" s="237"/>
      <c r="J35" s="239"/>
      <c r="K35" s="239"/>
      <c r="L35" s="240"/>
      <c r="M35" s="240"/>
      <c r="N35" s="240"/>
      <c r="O35" s="241"/>
      <c r="P35" s="225"/>
      <c r="Q35" s="225"/>
    </row>
    <row r="36" spans="1:20" s="119" customFormat="1" ht="16.5" customHeight="1">
      <c r="A36" s="212" t="s">
        <v>8</v>
      </c>
      <c r="B36" s="212"/>
      <c r="C36" s="212"/>
      <c r="D36" s="212"/>
      <c r="E36" s="212"/>
      <c r="F36" s="212"/>
      <c r="G36" s="212"/>
      <c r="H36" s="212"/>
      <c r="I36" s="211"/>
      <c r="J36" s="213"/>
      <c r="K36" s="214"/>
      <c r="L36" s="214"/>
      <c r="M36" s="214"/>
      <c r="N36" s="214"/>
      <c r="O36" s="220" t="s">
        <v>9</v>
      </c>
    </row>
    <row r="37" spans="1:20" s="119" customFormat="1" ht="16.5" customHeight="1">
      <c r="A37" s="696" t="s">
        <v>381</v>
      </c>
      <c r="B37" s="215"/>
      <c r="C37" s="215"/>
      <c r="D37" s="215"/>
      <c r="E37" s="215"/>
      <c r="F37" s="215"/>
      <c r="G37" s="215"/>
      <c r="H37" s="215"/>
      <c r="I37" s="211"/>
      <c r="J37" s="213"/>
      <c r="K37" s="214"/>
      <c r="L37" s="214"/>
      <c r="M37" s="214"/>
      <c r="N37" s="214"/>
      <c r="O37" s="221" t="s">
        <v>10</v>
      </c>
    </row>
    <row r="38" spans="1:20" s="119" customFormat="1" ht="16.5" customHeight="1">
      <c r="A38" s="215" t="s">
        <v>11</v>
      </c>
      <c r="B38" s="215"/>
      <c r="C38" s="215"/>
      <c r="D38" s="215"/>
      <c r="E38" s="215"/>
      <c r="F38" s="215"/>
      <c r="G38" s="215"/>
      <c r="H38" s="215"/>
      <c r="I38" s="211"/>
      <c r="J38" s="216"/>
      <c r="K38" s="214"/>
      <c r="L38" s="214"/>
      <c r="M38" s="214"/>
      <c r="N38" s="214"/>
      <c r="O38" s="221" t="s">
        <v>47</v>
      </c>
    </row>
    <row r="39" spans="1:20" s="119" customFormat="1" ht="16.5" customHeight="1">
      <c r="A39" s="215" t="s">
        <v>31</v>
      </c>
      <c r="B39" s="215"/>
      <c r="C39" s="215"/>
      <c r="D39" s="215"/>
      <c r="E39" s="215"/>
      <c r="F39" s="215"/>
      <c r="G39" s="215"/>
      <c r="H39" s="215"/>
      <c r="I39" s="211"/>
      <c r="J39" s="218"/>
      <c r="K39" s="214"/>
      <c r="L39" s="214"/>
      <c r="M39" s="214"/>
      <c r="N39" s="214"/>
      <c r="O39" s="222" t="s">
        <v>12</v>
      </c>
    </row>
    <row r="40" spans="1:20" s="119" customFormat="1" ht="16.5" customHeight="1">
      <c r="A40" s="731" t="s">
        <v>103</v>
      </c>
      <c r="B40" s="215"/>
      <c r="C40" s="215"/>
      <c r="D40" s="215"/>
      <c r="E40" s="215"/>
      <c r="F40" s="215"/>
      <c r="G40" s="215"/>
      <c r="H40" s="215"/>
      <c r="I40" s="211"/>
      <c r="J40" s="218"/>
      <c r="K40" s="214"/>
      <c r="L40" s="214"/>
      <c r="M40" s="214"/>
      <c r="N40" s="214"/>
      <c r="O40" s="222" t="s">
        <v>45</v>
      </c>
    </row>
    <row r="41" spans="1:20" s="119" customFormat="1" ht="16.5" customHeight="1">
      <c r="A41" s="215" t="s">
        <v>384</v>
      </c>
      <c r="B41" s="211"/>
      <c r="C41" s="211"/>
      <c r="D41" s="211"/>
      <c r="E41" s="211"/>
      <c r="F41" s="211"/>
      <c r="G41" s="211"/>
      <c r="H41" s="211"/>
      <c r="I41" s="211"/>
      <c r="J41" s="218"/>
      <c r="K41" s="214"/>
      <c r="L41" s="214"/>
      <c r="M41" s="214"/>
      <c r="N41" s="214"/>
      <c r="O41" s="222" t="s">
        <v>46</v>
      </c>
    </row>
    <row r="42" spans="1:20" s="119" customFormat="1" ht="16.5" customHeight="1">
      <c r="A42" s="856" t="s">
        <v>112</v>
      </c>
      <c r="B42" s="856"/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</row>
    <row r="43" spans="1:20" ht="18.75" customHeight="1"/>
    <row r="44" spans="1:20" ht="18.75" customHeight="1"/>
    <row r="45" spans="1:20" ht="18.75" customHeight="1"/>
    <row r="46" spans="1:20" ht="18.75" customHeight="1"/>
    <row r="47" spans="1:20" ht="18.75" customHeight="1"/>
    <row r="48" spans="1:20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 formatCells="0" formatColumns="0" formatRows="0"/>
  <mergeCells count="22">
    <mergeCell ref="A11:A12"/>
    <mergeCell ref="B11:B12"/>
    <mergeCell ref="E11:G11"/>
    <mergeCell ref="L11:O11"/>
    <mergeCell ref="D11:D12"/>
    <mergeCell ref="C11:C12"/>
    <mergeCell ref="A42:O42"/>
    <mergeCell ref="H11:J11"/>
    <mergeCell ref="K11:K12"/>
    <mergeCell ref="A1:O1"/>
    <mergeCell ref="A2:O2"/>
    <mergeCell ref="A5:O5"/>
    <mergeCell ref="B25:B29"/>
    <mergeCell ref="B30:B34"/>
    <mergeCell ref="A21:A24"/>
    <mergeCell ref="B21:B24"/>
    <mergeCell ref="A13:A20"/>
    <mergeCell ref="B13:B20"/>
    <mergeCell ref="A25:A29"/>
    <mergeCell ref="A30:A34"/>
    <mergeCell ref="A4:O4"/>
    <mergeCell ref="A7:O7"/>
  </mergeCells>
  <hyperlinks>
    <hyperlink ref="A9" location="Оглавление!A1" display="К оглавлению"/>
  </hyperlinks>
  <printOptions horizontalCentered="1"/>
  <pageMargins left="0.78740157480314965" right="0.78740157480314965" top="0.62992125984251968" bottom="0.59055118110236227" header="0.51181102362204722" footer="0.51181102362204722"/>
  <pageSetup paperSize="9" scale="61" orientation="landscape" r:id="rId1"/>
  <headerFooter alignWithMargins="0"/>
  <customProperties>
    <customPr name="_pios_id" r:id="rId2"/>
  </customProperties>
  <ignoredErrors>
    <ignoredError sqref="L35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99"/>
  <sheetViews>
    <sheetView showGridLines="0" view="pageBreakPreview" zoomScale="90" zoomScaleNormal="90" zoomScaleSheetLayoutView="90" workbookViewId="0">
      <selection activeCell="A3" sqref="A3"/>
    </sheetView>
  </sheetViews>
  <sheetFormatPr defaultRowHeight="12.75" outlineLevelCol="1"/>
  <cols>
    <col min="1" max="1" width="29.5703125" style="242" customWidth="1"/>
    <col min="2" max="2" width="10.7109375" style="242" hidden="1" customWidth="1"/>
    <col min="3" max="3" width="11.28515625" style="242" customWidth="1"/>
    <col min="4" max="6" width="9.28515625" style="242" customWidth="1"/>
    <col min="7" max="9" width="10.5703125" style="242" customWidth="1"/>
    <col min="10" max="10" width="13.42578125" style="242" hidden="1" customWidth="1"/>
    <col min="11" max="14" width="14.7109375" style="108" customWidth="1"/>
    <col min="15" max="15" width="23.85546875" style="108" customWidth="1"/>
    <col min="16" max="17" width="9.140625" style="108" hidden="1" customWidth="1" outlineLevel="1"/>
    <col min="18" max="18" width="14.7109375" style="108" customWidth="1" collapsed="1"/>
    <col min="19" max="19" width="14.7109375" style="108" customWidth="1"/>
    <col min="20" max="20" width="11.85546875" style="562" customWidth="1"/>
    <col min="21" max="22" width="11" style="367" customWidth="1"/>
    <col min="23" max="23" width="9.140625" style="563" customWidth="1"/>
    <col min="24" max="24" width="9.140625" style="367" customWidth="1"/>
    <col min="25" max="29" width="9.140625" style="367"/>
    <col min="30" max="16384" width="9.140625" style="108"/>
  </cols>
  <sheetData>
    <row r="1" spans="1:29" s="78" customFormat="1" ht="18" customHeight="1">
      <c r="A1" s="835" t="s">
        <v>373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</row>
    <row r="2" spans="1:29" s="78" customFormat="1" ht="18" customHeight="1">
      <c r="A2" s="835" t="s">
        <v>101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</row>
    <row r="3" spans="1:29" s="78" customFormat="1" ht="12" customHeight="1">
      <c r="A3" s="79"/>
      <c r="B3" s="80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9" s="78" customFormat="1" ht="18" customHeight="1">
      <c r="A4" s="835" t="s">
        <v>0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</row>
    <row r="5" spans="1:29" s="78" customFormat="1" ht="21" customHeight="1">
      <c r="A5" s="837" t="s">
        <v>204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</row>
    <row r="6" spans="1:29" s="85" customFormat="1" ht="12" customHeight="1">
      <c r="A6" s="81"/>
      <c r="B6" s="82"/>
      <c r="C6" s="82"/>
      <c r="D6" s="81"/>
      <c r="E6" s="81"/>
      <c r="F6" s="81"/>
      <c r="G6" s="81"/>
      <c r="H6" s="81"/>
      <c r="I6" s="81"/>
      <c r="J6" s="83"/>
      <c r="K6" s="81"/>
      <c r="L6" s="81"/>
      <c r="M6" s="81"/>
      <c r="N6" s="81"/>
    </row>
    <row r="7" spans="1:29" s="85" customFormat="1" ht="18" customHeight="1">
      <c r="A7" s="846" t="str">
        <f>Оглавление!A6</f>
        <v>от 01 июня 2019 года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</row>
    <row r="8" spans="1:29" s="85" customFormat="1" ht="12" customHeight="1" thickBot="1">
      <c r="A8" s="81"/>
      <c r="B8" s="82"/>
      <c r="C8" s="82"/>
      <c r="D8" s="81"/>
      <c r="E8" s="81"/>
      <c r="F8" s="81"/>
      <c r="G8" s="81"/>
      <c r="H8" s="81"/>
      <c r="I8" s="81"/>
      <c r="J8" s="83"/>
      <c r="K8" s="81"/>
      <c r="L8" s="81"/>
      <c r="M8" s="81"/>
      <c r="N8" s="81"/>
    </row>
    <row r="9" spans="1:29" s="521" customFormat="1" ht="18" customHeight="1" thickBot="1">
      <c r="A9" s="87" t="s">
        <v>63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97" t="s">
        <v>32</v>
      </c>
      <c r="N9" s="198">
        <v>0</v>
      </c>
      <c r="O9" s="87"/>
      <c r="P9" s="87"/>
      <c r="Q9" s="87"/>
      <c r="R9" s="87"/>
      <c r="S9" s="87"/>
      <c r="T9" s="520"/>
      <c r="U9" s="233"/>
      <c r="V9" s="233"/>
      <c r="W9" s="233"/>
      <c r="X9" s="233"/>
      <c r="Y9" s="233"/>
      <c r="Z9" s="233"/>
      <c r="AA9" s="520"/>
      <c r="AB9" s="520"/>
      <c r="AC9" s="520"/>
    </row>
    <row r="10" spans="1:29" s="524" customFormat="1" ht="18" customHeight="1" thickBot="1">
      <c r="A10" s="82"/>
      <c r="B10" s="82"/>
      <c r="C10" s="82"/>
      <c r="D10" s="82"/>
      <c r="E10" s="82"/>
      <c r="F10" s="82"/>
      <c r="G10" s="82"/>
      <c r="H10" s="82"/>
      <c r="I10" s="8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3"/>
      <c r="U10" s="233"/>
      <c r="V10" s="233"/>
      <c r="W10" s="233"/>
      <c r="X10" s="233"/>
      <c r="Y10" s="233"/>
      <c r="Z10" s="233"/>
      <c r="AA10" s="523"/>
      <c r="AB10" s="523"/>
      <c r="AC10" s="523"/>
    </row>
    <row r="11" spans="1:29" s="528" customFormat="1" ht="15">
      <c r="A11" s="841" t="s">
        <v>1</v>
      </c>
      <c r="B11" s="833" t="s">
        <v>173</v>
      </c>
      <c r="C11" s="833" t="s">
        <v>95</v>
      </c>
      <c r="D11" s="824" t="s">
        <v>3</v>
      </c>
      <c r="E11" s="825"/>
      <c r="F11" s="826"/>
      <c r="G11" s="824" t="s">
        <v>114</v>
      </c>
      <c r="H11" s="825"/>
      <c r="I11" s="826"/>
      <c r="J11" s="816" t="s">
        <v>118</v>
      </c>
      <c r="K11" s="839" t="s">
        <v>4</v>
      </c>
      <c r="L11" s="839"/>
      <c r="M11" s="839"/>
      <c r="N11" s="840"/>
      <c r="O11" s="887" t="s">
        <v>170</v>
      </c>
      <c r="P11" s="891" t="s">
        <v>203</v>
      </c>
      <c r="Q11" s="891"/>
      <c r="R11" s="889" t="s">
        <v>213</v>
      </c>
      <c r="S11" s="890"/>
      <c r="T11" s="525"/>
      <c r="U11" s="526"/>
      <c r="V11" s="526"/>
      <c r="W11" s="526"/>
      <c r="X11" s="526"/>
      <c r="Y11" s="526"/>
      <c r="Z11" s="526"/>
      <c r="AA11" s="527"/>
    </row>
    <row r="12" spans="1:29" s="528" customFormat="1" ht="33" customHeight="1" thickBot="1">
      <c r="A12" s="874"/>
      <c r="B12" s="834"/>
      <c r="C12" s="834"/>
      <c r="D12" s="405" t="s">
        <v>5</v>
      </c>
      <c r="E12" s="405" t="s">
        <v>6</v>
      </c>
      <c r="F12" s="405" t="s">
        <v>7</v>
      </c>
      <c r="G12" s="405" t="s">
        <v>115</v>
      </c>
      <c r="H12" s="405" t="s">
        <v>116</v>
      </c>
      <c r="I12" s="405" t="s">
        <v>117</v>
      </c>
      <c r="J12" s="886"/>
      <c r="K12" s="406" t="s">
        <v>119</v>
      </c>
      <c r="L12" s="406" t="s">
        <v>377</v>
      </c>
      <c r="M12" s="406" t="s">
        <v>120</v>
      </c>
      <c r="N12" s="407" t="s">
        <v>378</v>
      </c>
      <c r="O12" s="888"/>
      <c r="P12" s="406" t="s">
        <v>201</v>
      </c>
      <c r="Q12" s="406" t="s">
        <v>202</v>
      </c>
      <c r="R12" s="422" t="s">
        <v>119</v>
      </c>
      <c r="S12" s="407" t="s">
        <v>377</v>
      </c>
      <c r="T12" s="529"/>
      <c r="U12" s="526"/>
      <c r="V12" s="526"/>
      <c r="W12" s="526"/>
      <c r="X12" s="526"/>
      <c r="Y12" s="526"/>
      <c r="Z12" s="526"/>
      <c r="AA12" s="527"/>
    </row>
    <row r="13" spans="1:29" s="536" customFormat="1" ht="16.5" customHeight="1">
      <c r="A13" s="878" t="s">
        <v>215</v>
      </c>
      <c r="B13" s="879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80" t="s">
        <v>331</v>
      </c>
      <c r="P13" s="881"/>
      <c r="Q13" s="881"/>
      <c r="R13" s="881"/>
      <c r="S13" s="882"/>
      <c r="T13" s="530"/>
      <c r="U13" s="526"/>
      <c r="V13" s="531"/>
      <c r="W13" s="526"/>
      <c r="X13" s="532"/>
      <c r="Y13" s="533"/>
      <c r="Z13" s="534"/>
      <c r="AA13" s="535"/>
    </row>
    <row r="14" spans="1:29" s="539" customFormat="1" ht="16.5" customHeight="1">
      <c r="A14" s="875" t="s">
        <v>379</v>
      </c>
      <c r="B14" s="537">
        <v>171495</v>
      </c>
      <c r="C14" s="707" t="s">
        <v>97</v>
      </c>
      <c r="D14" s="708">
        <v>1000</v>
      </c>
      <c r="E14" s="709">
        <v>600</v>
      </c>
      <c r="F14" s="710">
        <v>30</v>
      </c>
      <c r="G14" s="316">
        <v>10</v>
      </c>
      <c r="H14" s="317">
        <v>6</v>
      </c>
      <c r="I14" s="318">
        <v>0.18</v>
      </c>
      <c r="J14" s="319">
        <v>5600</v>
      </c>
      <c r="K14" s="320">
        <f t="shared" ref="K14:K31" si="0">ROUND(M14*F14/1000,2)</f>
        <v>168</v>
      </c>
      <c r="L14" s="321">
        <f t="shared" ref="L14:L31" si="1">ROUND(K14*1.2,2)</f>
        <v>201.6</v>
      </c>
      <c r="M14" s="322">
        <f t="shared" ref="M14:M31" si="2">ROUND(J14*(1-$N$9),2)</f>
        <v>5600</v>
      </c>
      <c r="N14" s="323">
        <f t="shared" ref="N14:N31" si="3">ROUND(M14*1.2,2)</f>
        <v>6720</v>
      </c>
      <c r="O14" s="510" t="s">
        <v>164</v>
      </c>
      <c r="P14" s="181">
        <f>'Сопутствующая продукция'!$H$14</f>
        <v>8.6</v>
      </c>
      <c r="Q14" s="182">
        <f>'Сопутствующая продукция'!$H$20</f>
        <v>5.7</v>
      </c>
      <c r="R14" s="181">
        <f t="shared" ref="R14:R31" si="4">K14+ROUND((5/0.6*(P14+Q14))*(1-$N$9),2)</f>
        <v>287.17</v>
      </c>
      <c r="S14" s="495">
        <f t="shared" ref="S14:S31" si="5">ROUND(R14*1.2,2)</f>
        <v>344.6</v>
      </c>
      <c r="T14" s="782"/>
      <c r="U14" s="526"/>
      <c r="V14" s="526"/>
      <c r="W14" s="526"/>
      <c r="X14" s="526"/>
      <c r="Y14" s="526"/>
      <c r="Z14" s="526"/>
      <c r="AA14" s="538"/>
    </row>
    <row r="15" spans="1:29" s="536" customFormat="1" ht="16.5" customHeight="1">
      <c r="A15" s="876"/>
      <c r="B15" s="540">
        <v>70329</v>
      </c>
      <c r="C15" s="711" t="s">
        <v>97</v>
      </c>
      <c r="D15" s="712">
        <v>1000</v>
      </c>
      <c r="E15" s="713">
        <v>600</v>
      </c>
      <c r="F15" s="714">
        <v>40</v>
      </c>
      <c r="G15" s="248">
        <v>8</v>
      </c>
      <c r="H15" s="249">
        <v>4.8</v>
      </c>
      <c r="I15" s="250">
        <v>0.192</v>
      </c>
      <c r="J15" s="251">
        <v>5600</v>
      </c>
      <c r="K15" s="252">
        <f t="shared" si="0"/>
        <v>224</v>
      </c>
      <c r="L15" s="253">
        <f t="shared" si="1"/>
        <v>268.8</v>
      </c>
      <c r="M15" s="254">
        <f t="shared" si="2"/>
        <v>5600</v>
      </c>
      <c r="N15" s="255">
        <f t="shared" si="3"/>
        <v>6720</v>
      </c>
      <c r="O15" s="508" t="s">
        <v>164</v>
      </c>
      <c r="P15" s="74">
        <f>'Сопутствующая продукция'!$H$14</f>
        <v>8.6</v>
      </c>
      <c r="Q15" s="75">
        <f>'Сопутствующая продукция'!$H$20</f>
        <v>5.7</v>
      </c>
      <c r="R15" s="74">
        <f t="shared" si="4"/>
        <v>343.17</v>
      </c>
      <c r="S15" s="243">
        <f t="shared" si="5"/>
        <v>411.8</v>
      </c>
      <c r="T15" s="782"/>
      <c r="U15" s="526"/>
      <c r="V15" s="526"/>
      <c r="W15" s="526"/>
      <c r="X15" s="532"/>
      <c r="Y15" s="526"/>
      <c r="Z15" s="535"/>
      <c r="AA15" s="535"/>
    </row>
    <row r="16" spans="1:29" s="536" customFormat="1" ht="16.5" customHeight="1">
      <c r="A16" s="876"/>
      <c r="B16" s="540">
        <v>40603</v>
      </c>
      <c r="C16" s="711" t="s">
        <v>97</v>
      </c>
      <c r="D16" s="712">
        <v>1000</v>
      </c>
      <c r="E16" s="713">
        <v>600</v>
      </c>
      <c r="F16" s="714">
        <v>50</v>
      </c>
      <c r="G16" s="248">
        <v>6</v>
      </c>
      <c r="H16" s="249">
        <v>3.6</v>
      </c>
      <c r="I16" s="250">
        <v>0.18</v>
      </c>
      <c r="J16" s="251">
        <v>5600</v>
      </c>
      <c r="K16" s="252">
        <f t="shared" si="0"/>
        <v>280</v>
      </c>
      <c r="L16" s="253">
        <f t="shared" si="1"/>
        <v>336</v>
      </c>
      <c r="M16" s="254">
        <f t="shared" si="2"/>
        <v>5600</v>
      </c>
      <c r="N16" s="255">
        <f t="shared" si="3"/>
        <v>6720</v>
      </c>
      <c r="O16" s="508" t="s">
        <v>164</v>
      </c>
      <c r="P16" s="74">
        <f>'Сопутствующая продукция'!$H$14</f>
        <v>8.6</v>
      </c>
      <c r="Q16" s="75">
        <f>'Сопутствующая продукция'!$H$20</f>
        <v>5.7</v>
      </c>
      <c r="R16" s="74">
        <f t="shared" si="4"/>
        <v>399.17</v>
      </c>
      <c r="S16" s="243">
        <f t="shared" si="5"/>
        <v>479</v>
      </c>
      <c r="T16" s="782"/>
      <c r="U16" s="526"/>
      <c r="V16" s="526"/>
      <c r="W16" s="526"/>
      <c r="X16" s="532"/>
      <c r="Y16" s="526"/>
      <c r="Z16" s="535"/>
      <c r="AA16" s="535"/>
    </row>
    <row r="17" spans="1:27" s="536" customFormat="1" ht="16.5" customHeight="1">
      <c r="A17" s="876"/>
      <c r="B17" s="541">
        <v>40604</v>
      </c>
      <c r="C17" s="500" t="s">
        <v>98</v>
      </c>
      <c r="D17" s="501">
        <v>1000</v>
      </c>
      <c r="E17" s="502">
        <v>600</v>
      </c>
      <c r="F17" s="503">
        <v>60</v>
      </c>
      <c r="G17" s="70">
        <v>4</v>
      </c>
      <c r="H17" s="71">
        <v>2.4</v>
      </c>
      <c r="I17" s="72">
        <v>0.14399999999999999</v>
      </c>
      <c r="J17" s="73">
        <v>5650</v>
      </c>
      <c r="K17" s="74">
        <f t="shared" si="0"/>
        <v>339</v>
      </c>
      <c r="L17" s="75">
        <f t="shared" si="1"/>
        <v>406.8</v>
      </c>
      <c r="M17" s="76">
        <f t="shared" si="2"/>
        <v>5650</v>
      </c>
      <c r="N17" s="136">
        <f t="shared" si="3"/>
        <v>6780</v>
      </c>
      <c r="O17" s="508" t="s">
        <v>165</v>
      </c>
      <c r="P17" s="74">
        <f>'Сопутствующая продукция'!$H$15</f>
        <v>10.100000000000001</v>
      </c>
      <c r="Q17" s="75">
        <f>'Сопутствующая продукция'!$H$20</f>
        <v>5.7</v>
      </c>
      <c r="R17" s="74">
        <f t="shared" si="4"/>
        <v>470.66999999999996</v>
      </c>
      <c r="S17" s="243">
        <f t="shared" si="5"/>
        <v>564.79999999999995</v>
      </c>
      <c r="T17" s="782"/>
      <c r="U17" s="526"/>
      <c r="V17" s="526"/>
      <c r="W17" s="526"/>
      <c r="X17" s="532"/>
      <c r="Y17" s="526"/>
      <c r="Z17" s="535"/>
      <c r="AA17" s="535"/>
    </row>
    <row r="18" spans="1:27" s="536" customFormat="1" ht="16.5" customHeight="1">
      <c r="A18" s="876"/>
      <c r="B18" s="540"/>
      <c r="C18" s="500" t="s">
        <v>98</v>
      </c>
      <c r="D18" s="501">
        <v>1000</v>
      </c>
      <c r="E18" s="502">
        <v>600</v>
      </c>
      <c r="F18" s="503">
        <v>70</v>
      </c>
      <c r="G18" s="70">
        <v>4</v>
      </c>
      <c r="H18" s="71">
        <v>2.4</v>
      </c>
      <c r="I18" s="72">
        <v>0.16800000000000001</v>
      </c>
      <c r="J18" s="73">
        <v>5650</v>
      </c>
      <c r="K18" s="74">
        <f t="shared" si="0"/>
        <v>395.5</v>
      </c>
      <c r="L18" s="75">
        <f t="shared" si="1"/>
        <v>474.6</v>
      </c>
      <c r="M18" s="76">
        <f t="shared" si="2"/>
        <v>5650</v>
      </c>
      <c r="N18" s="136">
        <f t="shared" si="3"/>
        <v>6780</v>
      </c>
      <c r="O18" s="508" t="s">
        <v>165</v>
      </c>
      <c r="P18" s="74">
        <f>'Сопутствующая продукция'!$H$15</f>
        <v>10.100000000000001</v>
      </c>
      <c r="Q18" s="75">
        <f>'Сопутствующая продукция'!$H$20</f>
        <v>5.7</v>
      </c>
      <c r="R18" s="74">
        <f t="shared" si="4"/>
        <v>527.16999999999996</v>
      </c>
      <c r="S18" s="243">
        <f t="shared" si="5"/>
        <v>632.6</v>
      </c>
      <c r="T18" s="782"/>
      <c r="U18" s="526"/>
      <c r="V18" s="526"/>
      <c r="W18" s="526"/>
      <c r="X18" s="532"/>
      <c r="Y18" s="526"/>
      <c r="Z18" s="535"/>
      <c r="AA18" s="535"/>
    </row>
    <row r="19" spans="1:27" s="536" customFormat="1" ht="16.5" customHeight="1">
      <c r="A19" s="876"/>
      <c r="B19" s="540">
        <v>40606</v>
      </c>
      <c r="C19" s="500" t="s">
        <v>98</v>
      </c>
      <c r="D19" s="501">
        <v>1000</v>
      </c>
      <c r="E19" s="502">
        <v>600</v>
      </c>
      <c r="F19" s="503">
        <v>80</v>
      </c>
      <c r="G19" s="70">
        <v>4</v>
      </c>
      <c r="H19" s="71">
        <v>2.4</v>
      </c>
      <c r="I19" s="72">
        <v>0.192</v>
      </c>
      <c r="J19" s="73">
        <v>5650</v>
      </c>
      <c r="K19" s="74">
        <f t="shared" si="0"/>
        <v>452</v>
      </c>
      <c r="L19" s="75">
        <f t="shared" si="1"/>
        <v>542.4</v>
      </c>
      <c r="M19" s="76">
        <f t="shared" si="2"/>
        <v>5650</v>
      </c>
      <c r="N19" s="136">
        <f t="shared" si="3"/>
        <v>6780</v>
      </c>
      <c r="O19" s="508" t="s">
        <v>165</v>
      </c>
      <c r="P19" s="74">
        <f>'Сопутствующая продукция'!$H$15</f>
        <v>10.100000000000001</v>
      </c>
      <c r="Q19" s="75">
        <f>'Сопутствующая продукция'!$H$20</f>
        <v>5.7</v>
      </c>
      <c r="R19" s="74">
        <f t="shared" si="4"/>
        <v>583.66999999999996</v>
      </c>
      <c r="S19" s="243">
        <f t="shared" si="5"/>
        <v>700.4</v>
      </c>
      <c r="T19" s="782"/>
      <c r="U19" s="526"/>
      <c r="V19" s="526"/>
      <c r="W19" s="526"/>
      <c r="X19" s="532"/>
      <c r="Y19" s="526"/>
      <c r="Z19" s="535"/>
      <c r="AA19" s="535"/>
    </row>
    <row r="20" spans="1:27" s="536" customFormat="1" ht="16.5" customHeight="1">
      <c r="A20" s="876"/>
      <c r="B20" s="540"/>
      <c r="C20" s="500" t="s">
        <v>98</v>
      </c>
      <c r="D20" s="501">
        <v>1000</v>
      </c>
      <c r="E20" s="502">
        <v>600</v>
      </c>
      <c r="F20" s="503">
        <v>90</v>
      </c>
      <c r="G20" s="70">
        <v>4</v>
      </c>
      <c r="H20" s="71">
        <v>2.4</v>
      </c>
      <c r="I20" s="72">
        <v>0.216</v>
      </c>
      <c r="J20" s="73">
        <v>5650</v>
      </c>
      <c r="K20" s="74">
        <f t="shared" si="0"/>
        <v>508.5</v>
      </c>
      <c r="L20" s="75">
        <f t="shared" si="1"/>
        <v>610.20000000000005</v>
      </c>
      <c r="M20" s="76">
        <f t="shared" si="2"/>
        <v>5650</v>
      </c>
      <c r="N20" s="136">
        <f t="shared" si="3"/>
        <v>6780</v>
      </c>
      <c r="O20" s="508" t="s">
        <v>166</v>
      </c>
      <c r="P20" s="74">
        <f>'Сопутствующая продукция'!$H$16</f>
        <v>11.200000000000001</v>
      </c>
      <c r="Q20" s="75">
        <f>'Сопутствующая продукция'!$H$20</f>
        <v>5.7</v>
      </c>
      <c r="R20" s="74">
        <f t="shared" si="4"/>
        <v>649.33000000000004</v>
      </c>
      <c r="S20" s="243">
        <f t="shared" si="5"/>
        <v>779.2</v>
      </c>
      <c r="T20" s="782"/>
      <c r="U20" s="526"/>
      <c r="V20" s="526"/>
      <c r="W20" s="526"/>
      <c r="X20" s="532"/>
      <c r="Y20" s="526"/>
      <c r="Z20" s="535"/>
      <c r="AA20" s="535"/>
    </row>
    <row r="21" spans="1:27" s="536" customFormat="1" ht="16.5" customHeight="1">
      <c r="A21" s="876"/>
      <c r="B21" s="540">
        <v>40608</v>
      </c>
      <c r="C21" s="711" t="s">
        <v>97</v>
      </c>
      <c r="D21" s="712">
        <v>1000</v>
      </c>
      <c r="E21" s="713">
        <v>600</v>
      </c>
      <c r="F21" s="714">
        <v>100</v>
      </c>
      <c r="G21" s="248">
        <v>3</v>
      </c>
      <c r="H21" s="249">
        <v>1.8</v>
      </c>
      <c r="I21" s="250">
        <v>0.18</v>
      </c>
      <c r="J21" s="251">
        <v>5600</v>
      </c>
      <c r="K21" s="252">
        <f t="shared" si="0"/>
        <v>560</v>
      </c>
      <c r="L21" s="253">
        <f t="shared" si="1"/>
        <v>672</v>
      </c>
      <c r="M21" s="254">
        <f t="shared" si="2"/>
        <v>5600</v>
      </c>
      <c r="N21" s="255">
        <f t="shared" si="3"/>
        <v>6720</v>
      </c>
      <c r="O21" s="508" t="s">
        <v>166</v>
      </c>
      <c r="P21" s="74">
        <f>'Сопутствующая продукция'!$H$16</f>
        <v>11.200000000000001</v>
      </c>
      <c r="Q21" s="75">
        <f>'Сопутствующая продукция'!$H$20</f>
        <v>5.7</v>
      </c>
      <c r="R21" s="74">
        <f t="shared" si="4"/>
        <v>700.83</v>
      </c>
      <c r="S21" s="243">
        <f t="shared" si="5"/>
        <v>841</v>
      </c>
      <c r="T21" s="782"/>
      <c r="U21" s="526"/>
      <c r="V21" s="526"/>
      <c r="W21" s="526"/>
      <c r="X21" s="532"/>
      <c r="Y21" s="526"/>
      <c r="Z21" s="535"/>
      <c r="AA21" s="535"/>
    </row>
    <row r="22" spans="1:27" s="536" customFormat="1" ht="16.5" customHeight="1">
      <c r="A22" s="876"/>
      <c r="B22" s="540"/>
      <c r="C22" s="500" t="s">
        <v>98</v>
      </c>
      <c r="D22" s="501">
        <v>1000</v>
      </c>
      <c r="E22" s="502">
        <v>600</v>
      </c>
      <c r="F22" s="503">
        <v>110</v>
      </c>
      <c r="G22" s="70">
        <v>3</v>
      </c>
      <c r="H22" s="71">
        <v>1.8</v>
      </c>
      <c r="I22" s="72">
        <v>0.19800000000000001</v>
      </c>
      <c r="J22" s="73">
        <v>5650</v>
      </c>
      <c r="K22" s="74">
        <f t="shared" si="0"/>
        <v>621.5</v>
      </c>
      <c r="L22" s="75">
        <f t="shared" si="1"/>
        <v>745.8</v>
      </c>
      <c r="M22" s="76">
        <f t="shared" si="2"/>
        <v>5650</v>
      </c>
      <c r="N22" s="136">
        <f t="shared" si="3"/>
        <v>6780</v>
      </c>
      <c r="O22" s="508" t="s">
        <v>166</v>
      </c>
      <c r="P22" s="74">
        <f>'Сопутствующая продукция'!$H$16</f>
        <v>11.200000000000001</v>
      </c>
      <c r="Q22" s="75">
        <f>'Сопутствующая продукция'!$H$20</f>
        <v>5.7</v>
      </c>
      <c r="R22" s="74">
        <f t="shared" si="4"/>
        <v>762.33</v>
      </c>
      <c r="S22" s="243">
        <f t="shared" si="5"/>
        <v>914.8</v>
      </c>
      <c r="T22" s="782"/>
      <c r="U22" s="526"/>
      <c r="V22" s="526"/>
      <c r="W22" s="526"/>
      <c r="X22" s="532"/>
      <c r="Y22" s="526"/>
      <c r="Z22" s="535"/>
      <c r="AA22" s="535"/>
    </row>
    <row r="23" spans="1:27" s="536" customFormat="1" ht="16.5" customHeight="1">
      <c r="A23" s="876"/>
      <c r="B23" s="540"/>
      <c r="C23" s="500" t="s">
        <v>98</v>
      </c>
      <c r="D23" s="501">
        <v>1000</v>
      </c>
      <c r="E23" s="502">
        <v>600</v>
      </c>
      <c r="F23" s="503">
        <v>120</v>
      </c>
      <c r="G23" s="70">
        <v>2</v>
      </c>
      <c r="H23" s="71">
        <v>1.2</v>
      </c>
      <c r="I23" s="72">
        <v>0.14399999999999999</v>
      </c>
      <c r="J23" s="73">
        <v>5650</v>
      </c>
      <c r="K23" s="74">
        <f t="shared" si="0"/>
        <v>678</v>
      </c>
      <c r="L23" s="75">
        <f t="shared" si="1"/>
        <v>813.6</v>
      </c>
      <c r="M23" s="76">
        <f t="shared" si="2"/>
        <v>5650</v>
      </c>
      <c r="N23" s="136">
        <f t="shared" si="3"/>
        <v>6780</v>
      </c>
      <c r="O23" s="508" t="s">
        <v>167</v>
      </c>
      <c r="P23" s="74">
        <f>'Сопутствующая продукция'!$H$17</f>
        <v>14.5</v>
      </c>
      <c r="Q23" s="75">
        <f>'Сопутствующая продукция'!$H$20</f>
        <v>5.7</v>
      </c>
      <c r="R23" s="74">
        <f t="shared" si="4"/>
        <v>846.33</v>
      </c>
      <c r="S23" s="243">
        <f t="shared" si="5"/>
        <v>1015.6</v>
      </c>
      <c r="T23" s="782"/>
      <c r="U23" s="526"/>
      <c r="V23" s="526"/>
      <c r="W23" s="526"/>
      <c r="X23" s="532"/>
      <c r="Y23" s="526"/>
      <c r="Z23" s="535"/>
      <c r="AA23" s="535"/>
    </row>
    <row r="24" spans="1:27" s="536" customFormat="1" ht="16.5" customHeight="1">
      <c r="A24" s="876"/>
      <c r="B24" s="540">
        <v>40611</v>
      </c>
      <c r="C24" s="500" t="s">
        <v>98</v>
      </c>
      <c r="D24" s="501">
        <v>1000</v>
      </c>
      <c r="E24" s="502">
        <v>600</v>
      </c>
      <c r="F24" s="503">
        <v>130</v>
      </c>
      <c r="G24" s="70">
        <v>2</v>
      </c>
      <c r="H24" s="71">
        <v>1.2</v>
      </c>
      <c r="I24" s="72">
        <v>0.156</v>
      </c>
      <c r="J24" s="73">
        <v>5650</v>
      </c>
      <c r="K24" s="74">
        <f t="shared" si="0"/>
        <v>734.5</v>
      </c>
      <c r="L24" s="75">
        <f t="shared" si="1"/>
        <v>881.4</v>
      </c>
      <c r="M24" s="76">
        <f t="shared" si="2"/>
        <v>5650</v>
      </c>
      <c r="N24" s="136">
        <f t="shared" si="3"/>
        <v>6780</v>
      </c>
      <c r="O24" s="508" t="s">
        <v>167</v>
      </c>
      <c r="P24" s="74">
        <f>'Сопутствующая продукция'!$H$17</f>
        <v>14.5</v>
      </c>
      <c r="Q24" s="75">
        <f>'Сопутствующая продукция'!$H$20</f>
        <v>5.7</v>
      </c>
      <c r="R24" s="74">
        <f t="shared" si="4"/>
        <v>902.83</v>
      </c>
      <c r="S24" s="243">
        <f t="shared" si="5"/>
        <v>1083.4000000000001</v>
      </c>
      <c r="T24" s="782"/>
      <c r="U24" s="526"/>
      <c r="V24" s="526"/>
      <c r="W24" s="526"/>
      <c r="X24" s="532"/>
      <c r="Y24" s="526"/>
      <c r="Z24" s="535"/>
      <c r="AA24" s="535"/>
    </row>
    <row r="25" spans="1:27" s="536" customFormat="1" ht="16.5" customHeight="1">
      <c r="A25" s="876"/>
      <c r="B25" s="540">
        <v>206802</v>
      </c>
      <c r="C25" s="500" t="s">
        <v>98</v>
      </c>
      <c r="D25" s="501">
        <v>1000</v>
      </c>
      <c r="E25" s="502">
        <v>600</v>
      </c>
      <c r="F25" s="503">
        <v>140</v>
      </c>
      <c r="G25" s="70">
        <v>2</v>
      </c>
      <c r="H25" s="71">
        <v>1.2</v>
      </c>
      <c r="I25" s="72">
        <v>0.16800000000000001</v>
      </c>
      <c r="J25" s="73">
        <v>5650</v>
      </c>
      <c r="K25" s="74">
        <f t="shared" si="0"/>
        <v>791</v>
      </c>
      <c r="L25" s="75">
        <f t="shared" si="1"/>
        <v>949.2</v>
      </c>
      <c r="M25" s="76">
        <f t="shared" si="2"/>
        <v>5650</v>
      </c>
      <c r="N25" s="136">
        <f t="shared" si="3"/>
        <v>6780</v>
      </c>
      <c r="O25" s="508" t="s">
        <v>167</v>
      </c>
      <c r="P25" s="74">
        <f>'Сопутствующая продукция'!$H$17</f>
        <v>14.5</v>
      </c>
      <c r="Q25" s="75">
        <f>'Сопутствующая продукция'!$H$20</f>
        <v>5.7</v>
      </c>
      <c r="R25" s="74">
        <f t="shared" si="4"/>
        <v>959.33</v>
      </c>
      <c r="S25" s="243">
        <f t="shared" si="5"/>
        <v>1151.2</v>
      </c>
      <c r="T25" s="782"/>
      <c r="U25" s="526"/>
      <c r="V25" s="526"/>
      <c r="W25" s="526"/>
      <c r="X25" s="532"/>
      <c r="Y25" s="526"/>
      <c r="Z25" s="535"/>
      <c r="AA25" s="535"/>
    </row>
    <row r="26" spans="1:27" s="536" customFormat="1" ht="16.5" customHeight="1">
      <c r="A26" s="876"/>
      <c r="B26" s="540">
        <v>40613</v>
      </c>
      <c r="C26" s="500" t="s">
        <v>98</v>
      </c>
      <c r="D26" s="501">
        <v>1000</v>
      </c>
      <c r="E26" s="502">
        <v>600</v>
      </c>
      <c r="F26" s="503">
        <v>150</v>
      </c>
      <c r="G26" s="70">
        <v>2</v>
      </c>
      <c r="H26" s="71">
        <v>1.2</v>
      </c>
      <c r="I26" s="72">
        <v>0.18</v>
      </c>
      <c r="J26" s="73">
        <v>5650</v>
      </c>
      <c r="K26" s="74">
        <f t="shared" si="0"/>
        <v>847.5</v>
      </c>
      <c r="L26" s="75">
        <f t="shared" si="1"/>
        <v>1017</v>
      </c>
      <c r="M26" s="76">
        <f t="shared" si="2"/>
        <v>5650</v>
      </c>
      <c r="N26" s="136">
        <f t="shared" si="3"/>
        <v>6780</v>
      </c>
      <c r="O26" s="508" t="s">
        <v>168</v>
      </c>
      <c r="P26" s="74">
        <f>'Сопутствующая продукция'!$H$18</f>
        <v>15.9</v>
      </c>
      <c r="Q26" s="75">
        <f>'Сопутствующая продукция'!$H$20</f>
        <v>5.7</v>
      </c>
      <c r="R26" s="74">
        <f t="shared" si="4"/>
        <v>1027.5</v>
      </c>
      <c r="S26" s="243">
        <f t="shared" si="5"/>
        <v>1233</v>
      </c>
      <c r="T26" s="782"/>
      <c r="U26" s="526"/>
      <c r="V26" s="526"/>
      <c r="W26" s="526"/>
      <c r="X26" s="532"/>
      <c r="Y26" s="526"/>
      <c r="Z26" s="535"/>
      <c r="AA26" s="535"/>
    </row>
    <row r="27" spans="1:27" s="536" customFormat="1" ht="16.5" customHeight="1">
      <c r="A27" s="876"/>
      <c r="B27" s="540"/>
      <c r="C27" s="500" t="s">
        <v>98</v>
      </c>
      <c r="D27" s="501">
        <v>1000</v>
      </c>
      <c r="E27" s="502">
        <v>600</v>
      </c>
      <c r="F27" s="503">
        <v>160</v>
      </c>
      <c r="G27" s="70">
        <v>2</v>
      </c>
      <c r="H27" s="71">
        <v>1.2</v>
      </c>
      <c r="I27" s="72">
        <v>0.192</v>
      </c>
      <c r="J27" s="73">
        <v>5650</v>
      </c>
      <c r="K27" s="74">
        <f t="shared" si="0"/>
        <v>904</v>
      </c>
      <c r="L27" s="75">
        <f t="shared" si="1"/>
        <v>1084.8</v>
      </c>
      <c r="M27" s="76">
        <f t="shared" si="2"/>
        <v>5650</v>
      </c>
      <c r="N27" s="136">
        <f t="shared" si="3"/>
        <v>6780</v>
      </c>
      <c r="O27" s="508" t="s">
        <v>168</v>
      </c>
      <c r="P27" s="74">
        <f>'Сопутствующая продукция'!$H$18</f>
        <v>15.9</v>
      </c>
      <c r="Q27" s="75">
        <f>'Сопутствующая продукция'!$H$20</f>
        <v>5.7</v>
      </c>
      <c r="R27" s="74">
        <f t="shared" si="4"/>
        <v>1084</v>
      </c>
      <c r="S27" s="243">
        <f t="shared" si="5"/>
        <v>1300.8</v>
      </c>
      <c r="T27" s="782"/>
      <c r="U27" s="526"/>
      <c r="V27" s="526"/>
      <c r="W27" s="526"/>
      <c r="X27" s="532"/>
      <c r="Y27" s="526"/>
      <c r="Z27" s="535"/>
      <c r="AA27" s="535"/>
    </row>
    <row r="28" spans="1:27" s="536" customFormat="1" ht="16.5" customHeight="1">
      <c r="A28" s="876"/>
      <c r="B28" s="542">
        <v>225104</v>
      </c>
      <c r="C28" s="500" t="s">
        <v>98</v>
      </c>
      <c r="D28" s="501">
        <v>1000</v>
      </c>
      <c r="E28" s="502">
        <v>600</v>
      </c>
      <c r="F28" s="503">
        <v>170</v>
      </c>
      <c r="G28" s="70">
        <v>2</v>
      </c>
      <c r="H28" s="71">
        <v>1.2</v>
      </c>
      <c r="I28" s="72">
        <v>0.20399999999999999</v>
      </c>
      <c r="J28" s="73">
        <v>5650</v>
      </c>
      <c r="K28" s="74">
        <f t="shared" si="0"/>
        <v>960.5</v>
      </c>
      <c r="L28" s="75">
        <f t="shared" si="1"/>
        <v>1152.5999999999999</v>
      </c>
      <c r="M28" s="76">
        <f t="shared" si="2"/>
        <v>5650</v>
      </c>
      <c r="N28" s="136">
        <f t="shared" si="3"/>
        <v>6780</v>
      </c>
      <c r="O28" s="508" t="s">
        <v>168</v>
      </c>
      <c r="P28" s="74">
        <f>'Сопутствующая продукция'!$H$18</f>
        <v>15.9</v>
      </c>
      <c r="Q28" s="75">
        <f>'Сопутствующая продукция'!$H$20</f>
        <v>5.7</v>
      </c>
      <c r="R28" s="74">
        <f t="shared" si="4"/>
        <v>1140.5</v>
      </c>
      <c r="S28" s="243">
        <f t="shared" si="5"/>
        <v>1368.6</v>
      </c>
      <c r="T28" s="782"/>
      <c r="U28" s="526"/>
      <c r="V28" s="526"/>
      <c r="W28" s="526"/>
      <c r="X28" s="532"/>
      <c r="Y28" s="526"/>
      <c r="Z28" s="535"/>
      <c r="AA28" s="535"/>
    </row>
    <row r="29" spans="1:27" s="536" customFormat="1" ht="16.5" customHeight="1">
      <c r="A29" s="876"/>
      <c r="B29" s="542"/>
      <c r="C29" s="500" t="s">
        <v>98</v>
      </c>
      <c r="D29" s="501">
        <v>1000</v>
      </c>
      <c r="E29" s="502">
        <v>600</v>
      </c>
      <c r="F29" s="503">
        <v>180</v>
      </c>
      <c r="G29" s="70">
        <v>2</v>
      </c>
      <c r="H29" s="71">
        <v>1.2</v>
      </c>
      <c r="I29" s="72">
        <v>0.216</v>
      </c>
      <c r="J29" s="73">
        <v>5650</v>
      </c>
      <c r="K29" s="74">
        <f t="shared" si="0"/>
        <v>1017</v>
      </c>
      <c r="L29" s="75">
        <f t="shared" si="1"/>
        <v>1220.4000000000001</v>
      </c>
      <c r="M29" s="76">
        <f t="shared" si="2"/>
        <v>5650</v>
      </c>
      <c r="N29" s="136">
        <f t="shared" si="3"/>
        <v>6780</v>
      </c>
      <c r="O29" s="508" t="s">
        <v>169</v>
      </c>
      <c r="P29" s="74">
        <f>'Сопутствующая продукция'!$H$19</f>
        <v>20</v>
      </c>
      <c r="Q29" s="75">
        <f>'Сопутствующая продукция'!$H$20</f>
        <v>5.7</v>
      </c>
      <c r="R29" s="74">
        <f t="shared" si="4"/>
        <v>1231.17</v>
      </c>
      <c r="S29" s="243">
        <f t="shared" si="5"/>
        <v>1477.4</v>
      </c>
      <c r="T29" s="782"/>
      <c r="U29" s="526"/>
      <c r="V29" s="531"/>
      <c r="W29" s="526"/>
      <c r="X29" s="532"/>
      <c r="Y29" s="526"/>
      <c r="Z29" s="535"/>
      <c r="AA29" s="535"/>
    </row>
    <row r="30" spans="1:27" s="536" customFormat="1" ht="16.5" customHeight="1">
      <c r="A30" s="876"/>
      <c r="B30" s="542"/>
      <c r="C30" s="500" t="s">
        <v>98</v>
      </c>
      <c r="D30" s="501">
        <v>1000</v>
      </c>
      <c r="E30" s="502">
        <v>600</v>
      </c>
      <c r="F30" s="503">
        <v>190</v>
      </c>
      <c r="G30" s="70">
        <v>2</v>
      </c>
      <c r="H30" s="71">
        <v>1.2</v>
      </c>
      <c r="I30" s="72">
        <v>0.22800000000000001</v>
      </c>
      <c r="J30" s="73">
        <v>5650</v>
      </c>
      <c r="K30" s="74">
        <f t="shared" si="0"/>
        <v>1073.5</v>
      </c>
      <c r="L30" s="75">
        <f t="shared" si="1"/>
        <v>1288.2</v>
      </c>
      <c r="M30" s="76">
        <f t="shared" si="2"/>
        <v>5650</v>
      </c>
      <c r="N30" s="136">
        <f t="shared" si="3"/>
        <v>6780</v>
      </c>
      <c r="O30" s="508" t="s">
        <v>169</v>
      </c>
      <c r="P30" s="74">
        <f>'Сопутствующая продукция'!$H$19</f>
        <v>20</v>
      </c>
      <c r="Q30" s="75">
        <f>'Сопутствующая продукция'!$H$20</f>
        <v>5.7</v>
      </c>
      <c r="R30" s="74">
        <f t="shared" si="4"/>
        <v>1287.67</v>
      </c>
      <c r="S30" s="243">
        <f t="shared" si="5"/>
        <v>1545.2</v>
      </c>
      <c r="T30" s="782"/>
      <c r="U30" s="526"/>
      <c r="V30" s="531"/>
      <c r="W30" s="526"/>
      <c r="X30" s="532"/>
      <c r="Y30" s="526"/>
      <c r="Z30" s="535"/>
      <c r="AA30" s="535"/>
    </row>
    <row r="31" spans="1:27" s="536" customFormat="1" ht="16.5" customHeight="1" thickBot="1">
      <c r="A31" s="877"/>
      <c r="B31" s="543"/>
      <c r="C31" s="504" t="s">
        <v>98</v>
      </c>
      <c r="D31" s="505">
        <v>1000</v>
      </c>
      <c r="E31" s="506">
        <v>600</v>
      </c>
      <c r="F31" s="507">
        <v>200</v>
      </c>
      <c r="G31" s="188">
        <v>2</v>
      </c>
      <c r="H31" s="189">
        <v>1.2</v>
      </c>
      <c r="I31" s="190">
        <v>0.24</v>
      </c>
      <c r="J31" s="191">
        <v>5650</v>
      </c>
      <c r="K31" s="192">
        <f t="shared" si="0"/>
        <v>1130</v>
      </c>
      <c r="L31" s="193">
        <f t="shared" si="1"/>
        <v>1356</v>
      </c>
      <c r="M31" s="194">
        <f t="shared" si="2"/>
        <v>5650</v>
      </c>
      <c r="N31" s="196">
        <f t="shared" si="3"/>
        <v>6780</v>
      </c>
      <c r="O31" s="509" t="s">
        <v>169</v>
      </c>
      <c r="P31" s="192">
        <f>'Сопутствующая продукция'!$H$19</f>
        <v>20</v>
      </c>
      <c r="Q31" s="193">
        <f>'Сопутствующая продукция'!$H$20</f>
        <v>5.7</v>
      </c>
      <c r="R31" s="192">
        <f t="shared" si="4"/>
        <v>1344.17</v>
      </c>
      <c r="S31" s="494">
        <f t="shared" si="5"/>
        <v>1613</v>
      </c>
      <c r="T31" s="782"/>
      <c r="U31" s="526"/>
      <c r="V31" s="531"/>
      <c r="W31" s="526"/>
      <c r="X31" s="532"/>
      <c r="Y31" s="526"/>
      <c r="Z31" s="535"/>
      <c r="AA31" s="535"/>
    </row>
    <row r="32" spans="1:27" s="536" customFormat="1" ht="16.5" customHeight="1">
      <c r="A32" s="878" t="s">
        <v>216</v>
      </c>
      <c r="B32" s="879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80" t="s">
        <v>332</v>
      </c>
      <c r="P32" s="881"/>
      <c r="Q32" s="881"/>
      <c r="R32" s="881"/>
      <c r="S32" s="882"/>
      <c r="T32" s="782"/>
      <c r="U32" s="526"/>
      <c r="V32" s="531"/>
      <c r="W32" s="526"/>
      <c r="X32" s="532"/>
      <c r="Y32" s="533"/>
      <c r="Z32" s="534"/>
      <c r="AA32" s="535"/>
    </row>
    <row r="33" spans="1:27" s="536" customFormat="1" ht="16.5" customHeight="1">
      <c r="A33" s="875" t="s">
        <v>380</v>
      </c>
      <c r="B33" s="537">
        <v>178963</v>
      </c>
      <c r="C33" s="496" t="s">
        <v>98</v>
      </c>
      <c r="D33" s="497">
        <v>1000</v>
      </c>
      <c r="E33" s="498">
        <v>600</v>
      </c>
      <c r="F33" s="499">
        <v>80</v>
      </c>
      <c r="G33" s="177">
        <v>6</v>
      </c>
      <c r="H33" s="178">
        <v>3.6</v>
      </c>
      <c r="I33" s="179">
        <v>0.28799999999999998</v>
      </c>
      <c r="J33" s="180">
        <v>4800</v>
      </c>
      <c r="K33" s="181">
        <f t="shared" ref="K33:K45" si="6">ROUND(M33*F33/1000,2)</f>
        <v>384</v>
      </c>
      <c r="L33" s="182">
        <f t="shared" ref="L33:L45" si="7">ROUND(K33*1.2,2)</f>
        <v>460.8</v>
      </c>
      <c r="M33" s="183">
        <f t="shared" ref="M33:M45" si="8">ROUND(J33*(1-$N$9),2)</f>
        <v>4800</v>
      </c>
      <c r="N33" s="195">
        <f t="shared" ref="N33:N45" si="9">ROUND(M33*1.2,2)</f>
        <v>5760</v>
      </c>
      <c r="O33" s="510" t="s">
        <v>165</v>
      </c>
      <c r="P33" s="181">
        <f>'Сопутствующая продукция'!$H$15</f>
        <v>10.100000000000001</v>
      </c>
      <c r="Q33" s="182">
        <f>'Сопутствующая продукция'!$H$20</f>
        <v>5.7</v>
      </c>
      <c r="R33" s="181">
        <f t="shared" ref="R33:R45" si="10">K33+ROUND((5/0.6*(P33+Q33))*(1-$N$9),2)</f>
        <v>515.66999999999996</v>
      </c>
      <c r="S33" s="495">
        <f t="shared" ref="S33:S45" si="11">ROUND(R33*1.2,2)</f>
        <v>618.79999999999995</v>
      </c>
      <c r="T33" s="782"/>
      <c r="U33" s="526"/>
      <c r="V33" s="526"/>
      <c r="W33" s="526"/>
      <c r="X33" s="532"/>
      <c r="Y33" s="533"/>
      <c r="Z33" s="535"/>
      <c r="AA33" s="535"/>
    </row>
    <row r="34" spans="1:27" s="536" customFormat="1" ht="16.5" customHeight="1">
      <c r="A34" s="876"/>
      <c r="B34" s="540"/>
      <c r="C34" s="500" t="s">
        <v>98</v>
      </c>
      <c r="D34" s="501">
        <v>1000</v>
      </c>
      <c r="E34" s="502">
        <v>600</v>
      </c>
      <c r="F34" s="503">
        <v>90</v>
      </c>
      <c r="G34" s="70">
        <v>5</v>
      </c>
      <c r="H34" s="71">
        <v>3</v>
      </c>
      <c r="I34" s="72">
        <v>0.27</v>
      </c>
      <c r="J34" s="73">
        <v>4800</v>
      </c>
      <c r="K34" s="74">
        <f t="shared" si="6"/>
        <v>432</v>
      </c>
      <c r="L34" s="75">
        <f t="shared" si="7"/>
        <v>518.4</v>
      </c>
      <c r="M34" s="76">
        <f t="shared" si="8"/>
        <v>4800</v>
      </c>
      <c r="N34" s="136">
        <f t="shared" si="9"/>
        <v>5760</v>
      </c>
      <c r="O34" s="508" t="s">
        <v>166</v>
      </c>
      <c r="P34" s="74">
        <f>'Сопутствующая продукция'!$H$16</f>
        <v>11.200000000000001</v>
      </c>
      <c r="Q34" s="75">
        <f>'Сопутствующая продукция'!$H$20</f>
        <v>5.7</v>
      </c>
      <c r="R34" s="74">
        <f t="shared" si="10"/>
        <v>572.83000000000004</v>
      </c>
      <c r="S34" s="243">
        <f t="shared" si="11"/>
        <v>687.4</v>
      </c>
      <c r="T34" s="782"/>
      <c r="U34" s="526"/>
      <c r="V34" s="526"/>
      <c r="W34" s="526"/>
      <c r="X34" s="532"/>
      <c r="Y34" s="533"/>
      <c r="Z34" s="535"/>
      <c r="AA34" s="535"/>
    </row>
    <row r="35" spans="1:27" s="536" customFormat="1" ht="16.5" customHeight="1">
      <c r="A35" s="876"/>
      <c r="B35" s="540">
        <v>178964</v>
      </c>
      <c r="C35" s="500" t="s">
        <v>98</v>
      </c>
      <c r="D35" s="501">
        <v>1000</v>
      </c>
      <c r="E35" s="502">
        <v>600</v>
      </c>
      <c r="F35" s="503">
        <v>100</v>
      </c>
      <c r="G35" s="70">
        <v>5</v>
      </c>
      <c r="H35" s="71">
        <v>3</v>
      </c>
      <c r="I35" s="72">
        <v>0.3</v>
      </c>
      <c r="J35" s="73">
        <v>4800</v>
      </c>
      <c r="K35" s="74">
        <f t="shared" si="6"/>
        <v>480</v>
      </c>
      <c r="L35" s="75">
        <f t="shared" si="7"/>
        <v>576</v>
      </c>
      <c r="M35" s="76">
        <f t="shared" si="8"/>
        <v>4800</v>
      </c>
      <c r="N35" s="136">
        <f t="shared" si="9"/>
        <v>5760</v>
      </c>
      <c r="O35" s="508" t="s">
        <v>166</v>
      </c>
      <c r="P35" s="74">
        <f>'Сопутствующая продукция'!$H$16</f>
        <v>11.200000000000001</v>
      </c>
      <c r="Q35" s="75">
        <f>'Сопутствующая продукция'!$H$20</f>
        <v>5.7</v>
      </c>
      <c r="R35" s="74">
        <f t="shared" si="10"/>
        <v>620.83000000000004</v>
      </c>
      <c r="S35" s="243">
        <f t="shared" si="11"/>
        <v>745</v>
      </c>
      <c r="T35" s="782"/>
      <c r="U35" s="526"/>
      <c r="V35" s="526"/>
      <c r="W35" s="526"/>
      <c r="X35" s="532"/>
      <c r="Y35" s="533"/>
      <c r="Z35" s="535"/>
      <c r="AA35" s="535"/>
    </row>
    <row r="36" spans="1:27" s="536" customFormat="1" ht="16.5" customHeight="1">
      <c r="A36" s="876"/>
      <c r="B36" s="540"/>
      <c r="C36" s="500" t="s">
        <v>98</v>
      </c>
      <c r="D36" s="501">
        <v>1000</v>
      </c>
      <c r="E36" s="502">
        <v>600</v>
      </c>
      <c r="F36" s="503">
        <v>110</v>
      </c>
      <c r="G36" s="70">
        <v>4</v>
      </c>
      <c r="H36" s="71">
        <v>2.4</v>
      </c>
      <c r="I36" s="72">
        <v>0.26400000000000001</v>
      </c>
      <c r="J36" s="73">
        <v>4800</v>
      </c>
      <c r="K36" s="74">
        <f t="shared" si="6"/>
        <v>528</v>
      </c>
      <c r="L36" s="75">
        <f t="shared" si="7"/>
        <v>633.6</v>
      </c>
      <c r="M36" s="76">
        <f t="shared" si="8"/>
        <v>4800</v>
      </c>
      <c r="N36" s="136">
        <f t="shared" si="9"/>
        <v>5760</v>
      </c>
      <c r="O36" s="508" t="s">
        <v>166</v>
      </c>
      <c r="P36" s="74">
        <f>'Сопутствующая продукция'!$H$16</f>
        <v>11.200000000000001</v>
      </c>
      <c r="Q36" s="75">
        <f>'Сопутствующая продукция'!$H$20</f>
        <v>5.7</v>
      </c>
      <c r="R36" s="74">
        <f t="shared" si="10"/>
        <v>668.83</v>
      </c>
      <c r="S36" s="243">
        <f t="shared" si="11"/>
        <v>802.6</v>
      </c>
      <c r="T36" s="782"/>
      <c r="U36" s="526"/>
      <c r="V36" s="526"/>
      <c r="W36" s="526"/>
      <c r="X36" s="532"/>
      <c r="Y36" s="533"/>
      <c r="Z36" s="535"/>
      <c r="AA36" s="535"/>
    </row>
    <row r="37" spans="1:27" s="536" customFormat="1" ht="16.5" customHeight="1">
      <c r="A37" s="876"/>
      <c r="B37" s="540"/>
      <c r="C37" s="500" t="s">
        <v>98</v>
      </c>
      <c r="D37" s="501">
        <v>1000</v>
      </c>
      <c r="E37" s="502">
        <v>600</v>
      </c>
      <c r="F37" s="503">
        <v>120</v>
      </c>
      <c r="G37" s="70">
        <v>4</v>
      </c>
      <c r="H37" s="71">
        <v>2.4</v>
      </c>
      <c r="I37" s="72">
        <v>0.28799999999999998</v>
      </c>
      <c r="J37" s="73">
        <v>4800</v>
      </c>
      <c r="K37" s="74">
        <f t="shared" si="6"/>
        <v>576</v>
      </c>
      <c r="L37" s="75">
        <f t="shared" si="7"/>
        <v>691.2</v>
      </c>
      <c r="M37" s="76">
        <f t="shared" si="8"/>
        <v>4800</v>
      </c>
      <c r="N37" s="136">
        <f t="shared" si="9"/>
        <v>5760</v>
      </c>
      <c r="O37" s="508" t="s">
        <v>167</v>
      </c>
      <c r="P37" s="74">
        <f>'Сопутствующая продукция'!$H$17</f>
        <v>14.5</v>
      </c>
      <c r="Q37" s="75">
        <f>'Сопутствующая продукция'!$H$20</f>
        <v>5.7</v>
      </c>
      <c r="R37" s="74">
        <f t="shared" si="10"/>
        <v>744.33</v>
      </c>
      <c r="S37" s="243">
        <f t="shared" si="11"/>
        <v>893.2</v>
      </c>
      <c r="T37" s="782"/>
      <c r="U37" s="526"/>
      <c r="V37" s="526"/>
      <c r="W37" s="526"/>
      <c r="X37" s="532"/>
      <c r="Y37" s="533"/>
      <c r="Z37" s="535"/>
      <c r="AA37" s="535"/>
    </row>
    <row r="38" spans="1:27" s="536" customFormat="1" ht="16.5" customHeight="1">
      <c r="A38" s="876"/>
      <c r="B38" s="540"/>
      <c r="C38" s="500" t="s">
        <v>98</v>
      </c>
      <c r="D38" s="501">
        <v>1000</v>
      </c>
      <c r="E38" s="502">
        <v>600</v>
      </c>
      <c r="F38" s="503">
        <v>130</v>
      </c>
      <c r="G38" s="70">
        <v>4</v>
      </c>
      <c r="H38" s="71">
        <v>2.4</v>
      </c>
      <c r="I38" s="72">
        <v>0.312</v>
      </c>
      <c r="J38" s="73">
        <v>4800</v>
      </c>
      <c r="K38" s="74">
        <f t="shared" si="6"/>
        <v>624</v>
      </c>
      <c r="L38" s="75">
        <f t="shared" si="7"/>
        <v>748.8</v>
      </c>
      <c r="M38" s="76">
        <f t="shared" si="8"/>
        <v>4800</v>
      </c>
      <c r="N38" s="136">
        <f t="shared" si="9"/>
        <v>5760</v>
      </c>
      <c r="O38" s="508" t="s">
        <v>167</v>
      </c>
      <c r="P38" s="74">
        <f>'Сопутствующая продукция'!$H$17</f>
        <v>14.5</v>
      </c>
      <c r="Q38" s="75">
        <f>'Сопутствующая продукция'!$H$20</f>
        <v>5.7</v>
      </c>
      <c r="R38" s="74">
        <f t="shared" si="10"/>
        <v>792.33</v>
      </c>
      <c r="S38" s="243">
        <f t="shared" si="11"/>
        <v>950.8</v>
      </c>
      <c r="T38" s="782"/>
      <c r="U38" s="526"/>
      <c r="V38" s="526"/>
      <c r="W38" s="526"/>
      <c r="X38" s="532"/>
      <c r="Y38" s="533"/>
      <c r="Z38" s="534"/>
      <c r="AA38" s="535"/>
    </row>
    <row r="39" spans="1:27" s="536" customFormat="1" ht="16.5" customHeight="1">
      <c r="A39" s="876"/>
      <c r="B39" s="540"/>
      <c r="C39" s="500" t="s">
        <v>98</v>
      </c>
      <c r="D39" s="501">
        <v>1000</v>
      </c>
      <c r="E39" s="502">
        <v>600</v>
      </c>
      <c r="F39" s="503">
        <v>140</v>
      </c>
      <c r="G39" s="70">
        <v>4</v>
      </c>
      <c r="H39" s="71">
        <v>2.4</v>
      </c>
      <c r="I39" s="72">
        <v>0.33600000000000002</v>
      </c>
      <c r="J39" s="73">
        <v>4800</v>
      </c>
      <c r="K39" s="74">
        <f t="shared" si="6"/>
        <v>672</v>
      </c>
      <c r="L39" s="75">
        <f t="shared" si="7"/>
        <v>806.4</v>
      </c>
      <c r="M39" s="76">
        <f t="shared" si="8"/>
        <v>4800</v>
      </c>
      <c r="N39" s="136">
        <f t="shared" si="9"/>
        <v>5760</v>
      </c>
      <c r="O39" s="508" t="s">
        <v>167</v>
      </c>
      <c r="P39" s="74">
        <f>'Сопутствующая продукция'!$H$17</f>
        <v>14.5</v>
      </c>
      <c r="Q39" s="75">
        <f>'Сопутствующая продукция'!$H$20</f>
        <v>5.7</v>
      </c>
      <c r="R39" s="74">
        <f t="shared" si="10"/>
        <v>840.33</v>
      </c>
      <c r="S39" s="243">
        <f t="shared" si="11"/>
        <v>1008.4</v>
      </c>
      <c r="T39" s="782"/>
      <c r="U39" s="526"/>
      <c r="V39" s="526"/>
      <c r="W39" s="526"/>
      <c r="X39" s="532"/>
      <c r="Y39" s="533"/>
      <c r="Z39" s="534"/>
      <c r="AA39" s="535"/>
    </row>
    <row r="40" spans="1:27" s="536" customFormat="1" ht="16.5" customHeight="1">
      <c r="A40" s="876"/>
      <c r="B40" s="540"/>
      <c r="C40" s="500" t="s">
        <v>98</v>
      </c>
      <c r="D40" s="501">
        <v>1000</v>
      </c>
      <c r="E40" s="502">
        <v>600</v>
      </c>
      <c r="F40" s="503">
        <v>150</v>
      </c>
      <c r="G40" s="70">
        <v>3</v>
      </c>
      <c r="H40" s="71">
        <v>1.8</v>
      </c>
      <c r="I40" s="72">
        <v>0.27</v>
      </c>
      <c r="J40" s="73">
        <v>4800</v>
      </c>
      <c r="K40" s="74">
        <f t="shared" si="6"/>
        <v>720</v>
      </c>
      <c r="L40" s="75">
        <f t="shared" si="7"/>
        <v>864</v>
      </c>
      <c r="M40" s="76">
        <f t="shared" si="8"/>
        <v>4800</v>
      </c>
      <c r="N40" s="136">
        <f t="shared" si="9"/>
        <v>5760</v>
      </c>
      <c r="O40" s="508" t="s">
        <v>168</v>
      </c>
      <c r="P40" s="74">
        <f>'Сопутствующая продукция'!$H$18</f>
        <v>15.9</v>
      </c>
      <c r="Q40" s="75">
        <f>'Сопутствующая продукция'!$H$20</f>
        <v>5.7</v>
      </c>
      <c r="R40" s="74">
        <f t="shared" si="10"/>
        <v>900</v>
      </c>
      <c r="S40" s="243">
        <f t="shared" si="11"/>
        <v>1080</v>
      </c>
      <c r="T40" s="782"/>
      <c r="U40" s="526"/>
      <c r="V40" s="526"/>
      <c r="W40" s="526"/>
      <c r="X40" s="532"/>
      <c r="Y40" s="533"/>
      <c r="Z40" s="534"/>
      <c r="AA40" s="535"/>
    </row>
    <row r="41" spans="1:27" s="536" customFormat="1" ht="16.5" customHeight="1">
      <c r="A41" s="876"/>
      <c r="B41" s="540"/>
      <c r="C41" s="500" t="s">
        <v>98</v>
      </c>
      <c r="D41" s="501">
        <v>1000</v>
      </c>
      <c r="E41" s="502">
        <v>600</v>
      </c>
      <c r="F41" s="503">
        <v>160</v>
      </c>
      <c r="G41" s="70">
        <v>3</v>
      </c>
      <c r="H41" s="71">
        <v>1.8</v>
      </c>
      <c r="I41" s="72">
        <v>0.28799999999999998</v>
      </c>
      <c r="J41" s="73">
        <v>4800</v>
      </c>
      <c r="K41" s="74">
        <f t="shared" si="6"/>
        <v>768</v>
      </c>
      <c r="L41" s="75">
        <f t="shared" si="7"/>
        <v>921.6</v>
      </c>
      <c r="M41" s="76">
        <f t="shared" si="8"/>
        <v>4800</v>
      </c>
      <c r="N41" s="136">
        <f t="shared" si="9"/>
        <v>5760</v>
      </c>
      <c r="O41" s="508" t="s">
        <v>168</v>
      </c>
      <c r="P41" s="74">
        <f>'Сопутствующая продукция'!$H$18</f>
        <v>15.9</v>
      </c>
      <c r="Q41" s="75">
        <f>'Сопутствующая продукция'!$H$20</f>
        <v>5.7</v>
      </c>
      <c r="R41" s="74">
        <f t="shared" si="10"/>
        <v>948</v>
      </c>
      <c r="S41" s="243">
        <f t="shared" si="11"/>
        <v>1137.5999999999999</v>
      </c>
      <c r="T41" s="782"/>
      <c r="U41" s="526"/>
      <c r="V41" s="526"/>
      <c r="W41" s="526"/>
      <c r="X41" s="532"/>
      <c r="Y41" s="533"/>
      <c r="Z41" s="534"/>
      <c r="AA41" s="535"/>
    </row>
    <row r="42" spans="1:27" s="536" customFormat="1" ht="16.5" customHeight="1">
      <c r="A42" s="876"/>
      <c r="B42" s="542"/>
      <c r="C42" s="500" t="s">
        <v>98</v>
      </c>
      <c r="D42" s="501">
        <v>1000</v>
      </c>
      <c r="E42" s="502">
        <v>600</v>
      </c>
      <c r="F42" s="503">
        <v>170</v>
      </c>
      <c r="G42" s="70">
        <v>3</v>
      </c>
      <c r="H42" s="71">
        <v>1.8</v>
      </c>
      <c r="I42" s="72">
        <v>0.30599999999999999</v>
      </c>
      <c r="J42" s="73">
        <v>4800</v>
      </c>
      <c r="K42" s="74">
        <f t="shared" si="6"/>
        <v>816</v>
      </c>
      <c r="L42" s="75">
        <f t="shared" si="7"/>
        <v>979.2</v>
      </c>
      <c r="M42" s="76">
        <f t="shared" si="8"/>
        <v>4800</v>
      </c>
      <c r="N42" s="136">
        <f t="shared" si="9"/>
        <v>5760</v>
      </c>
      <c r="O42" s="508" t="s">
        <v>168</v>
      </c>
      <c r="P42" s="74">
        <f>'Сопутствующая продукция'!$H$18</f>
        <v>15.9</v>
      </c>
      <c r="Q42" s="75">
        <f>'Сопутствующая продукция'!$H$20</f>
        <v>5.7</v>
      </c>
      <c r="R42" s="74">
        <f t="shared" si="10"/>
        <v>996</v>
      </c>
      <c r="S42" s="243">
        <f t="shared" si="11"/>
        <v>1195.2</v>
      </c>
      <c r="T42" s="782"/>
      <c r="U42" s="526"/>
      <c r="V42" s="526"/>
      <c r="W42" s="526"/>
      <c r="X42" s="532"/>
      <c r="Y42" s="533"/>
      <c r="Z42" s="534"/>
      <c r="AA42" s="535"/>
    </row>
    <row r="43" spans="1:27" s="536" customFormat="1" ht="16.5" customHeight="1">
      <c r="A43" s="876"/>
      <c r="B43" s="542">
        <v>233243</v>
      </c>
      <c r="C43" s="500" t="s">
        <v>98</v>
      </c>
      <c r="D43" s="501">
        <v>1000</v>
      </c>
      <c r="E43" s="502">
        <v>600</v>
      </c>
      <c r="F43" s="503">
        <v>180</v>
      </c>
      <c r="G43" s="70">
        <v>3</v>
      </c>
      <c r="H43" s="71">
        <v>1.8</v>
      </c>
      <c r="I43" s="72">
        <v>0.32400000000000001</v>
      </c>
      <c r="J43" s="73">
        <v>4800</v>
      </c>
      <c r="K43" s="74">
        <f t="shared" si="6"/>
        <v>864</v>
      </c>
      <c r="L43" s="75">
        <f t="shared" si="7"/>
        <v>1036.8</v>
      </c>
      <c r="M43" s="76">
        <f t="shared" si="8"/>
        <v>4800</v>
      </c>
      <c r="N43" s="136">
        <f t="shared" si="9"/>
        <v>5760</v>
      </c>
      <c r="O43" s="508" t="s">
        <v>169</v>
      </c>
      <c r="P43" s="74">
        <f>'Сопутствующая продукция'!$H$19</f>
        <v>20</v>
      </c>
      <c r="Q43" s="75">
        <f>'Сопутствующая продукция'!$H$20</f>
        <v>5.7</v>
      </c>
      <c r="R43" s="74">
        <f t="shared" si="10"/>
        <v>1078.17</v>
      </c>
      <c r="S43" s="243">
        <f t="shared" si="11"/>
        <v>1293.8</v>
      </c>
      <c r="T43" s="782"/>
      <c r="U43" s="526"/>
      <c r="V43" s="531"/>
      <c r="W43" s="526"/>
      <c r="X43" s="532"/>
      <c r="Y43" s="533"/>
      <c r="Z43" s="534"/>
      <c r="AA43" s="535"/>
    </row>
    <row r="44" spans="1:27" s="536" customFormat="1" ht="16.5" customHeight="1">
      <c r="A44" s="876"/>
      <c r="B44" s="542"/>
      <c r="C44" s="500" t="s">
        <v>98</v>
      </c>
      <c r="D44" s="501">
        <v>1000</v>
      </c>
      <c r="E44" s="502">
        <v>600</v>
      </c>
      <c r="F44" s="503">
        <v>190</v>
      </c>
      <c r="G44" s="70">
        <v>3</v>
      </c>
      <c r="H44" s="71">
        <v>1.8</v>
      </c>
      <c r="I44" s="72">
        <v>0.34200000000000003</v>
      </c>
      <c r="J44" s="73">
        <v>4800</v>
      </c>
      <c r="K44" s="74">
        <f t="shared" si="6"/>
        <v>912</v>
      </c>
      <c r="L44" s="75">
        <f t="shared" si="7"/>
        <v>1094.4000000000001</v>
      </c>
      <c r="M44" s="76">
        <f t="shared" si="8"/>
        <v>4800</v>
      </c>
      <c r="N44" s="136">
        <f t="shared" si="9"/>
        <v>5760</v>
      </c>
      <c r="O44" s="508" t="s">
        <v>169</v>
      </c>
      <c r="P44" s="74">
        <f>'Сопутствующая продукция'!$H$19</f>
        <v>20</v>
      </c>
      <c r="Q44" s="75">
        <f>'Сопутствующая продукция'!$H$20</f>
        <v>5.7</v>
      </c>
      <c r="R44" s="74">
        <f t="shared" si="10"/>
        <v>1126.17</v>
      </c>
      <c r="S44" s="243">
        <f t="shared" si="11"/>
        <v>1351.4</v>
      </c>
      <c r="T44" s="782"/>
      <c r="U44" s="526"/>
      <c r="V44" s="531"/>
      <c r="W44" s="526"/>
      <c r="X44" s="532"/>
      <c r="Y44" s="533"/>
      <c r="Z44" s="534"/>
      <c r="AA44" s="535"/>
    </row>
    <row r="45" spans="1:27" s="536" customFormat="1" ht="16.5" customHeight="1" thickBot="1">
      <c r="A45" s="877"/>
      <c r="B45" s="543"/>
      <c r="C45" s="504" t="s">
        <v>98</v>
      </c>
      <c r="D45" s="505">
        <v>1000</v>
      </c>
      <c r="E45" s="506">
        <v>600</v>
      </c>
      <c r="F45" s="507">
        <v>200</v>
      </c>
      <c r="G45" s="188">
        <v>3</v>
      </c>
      <c r="H45" s="189">
        <v>1.8</v>
      </c>
      <c r="I45" s="190">
        <v>0.36</v>
      </c>
      <c r="J45" s="191">
        <v>4800</v>
      </c>
      <c r="K45" s="192">
        <f t="shared" si="6"/>
        <v>960</v>
      </c>
      <c r="L45" s="193">
        <f t="shared" si="7"/>
        <v>1152</v>
      </c>
      <c r="M45" s="194">
        <f t="shared" si="8"/>
        <v>4800</v>
      </c>
      <c r="N45" s="196">
        <f t="shared" si="9"/>
        <v>5760</v>
      </c>
      <c r="O45" s="729" t="s">
        <v>169</v>
      </c>
      <c r="P45" s="145">
        <f>'Сопутствующая продукция'!$H$19</f>
        <v>20</v>
      </c>
      <c r="Q45" s="146">
        <f>'Сопутствующая продукция'!$H$20</f>
        <v>5.7</v>
      </c>
      <c r="R45" s="145">
        <f t="shared" si="10"/>
        <v>1174.17</v>
      </c>
      <c r="S45" s="730">
        <f t="shared" si="11"/>
        <v>1409</v>
      </c>
      <c r="T45" s="782"/>
      <c r="U45" s="526"/>
      <c r="V45" s="531"/>
      <c r="W45" s="526"/>
      <c r="X45" s="532"/>
      <c r="Y45" s="533"/>
      <c r="Z45" s="534"/>
      <c r="AA45" s="535"/>
    </row>
    <row r="46" spans="1:27" s="536" customFormat="1" ht="16.5" customHeight="1">
      <c r="A46" s="883" t="s">
        <v>214</v>
      </c>
      <c r="B46" s="879"/>
      <c r="C46" s="879"/>
      <c r="D46" s="879"/>
      <c r="E46" s="879"/>
      <c r="F46" s="879"/>
      <c r="G46" s="879"/>
      <c r="H46" s="879"/>
      <c r="I46" s="879"/>
      <c r="J46" s="879"/>
      <c r="K46" s="879"/>
      <c r="L46" s="879"/>
      <c r="M46" s="879"/>
      <c r="N46" s="884"/>
      <c r="O46" s="544"/>
      <c r="P46" s="544"/>
      <c r="Q46" s="544"/>
      <c r="R46" s="544"/>
      <c r="S46" s="544"/>
      <c r="T46" s="782"/>
      <c r="U46" s="526"/>
      <c r="V46" s="531"/>
      <c r="W46" s="526"/>
      <c r="X46" s="532"/>
      <c r="Y46" s="533"/>
      <c r="Z46" s="534"/>
      <c r="AA46" s="535"/>
    </row>
    <row r="47" spans="1:27" s="536" customFormat="1" ht="16.5" customHeight="1">
      <c r="A47" s="871" t="s">
        <v>28</v>
      </c>
      <c r="B47" s="545">
        <v>78946</v>
      </c>
      <c r="C47" s="715" t="s">
        <v>96</v>
      </c>
      <c r="D47" s="716">
        <v>1000</v>
      </c>
      <c r="E47" s="717">
        <v>600</v>
      </c>
      <c r="F47" s="718">
        <v>25</v>
      </c>
      <c r="G47" s="272">
        <v>8</v>
      </c>
      <c r="H47" s="273">
        <v>4.8</v>
      </c>
      <c r="I47" s="274">
        <f t="shared" ref="I47:I56" si="12">H47*F47/1000</f>
        <v>0.12</v>
      </c>
      <c r="J47" s="275">
        <v>12810</v>
      </c>
      <c r="K47" s="276">
        <f t="shared" ref="K47:K56" si="13">ROUND(M47*F47/1000,2)</f>
        <v>320.25</v>
      </c>
      <c r="L47" s="277">
        <f t="shared" ref="L47:L56" si="14">ROUND(K47*1.2,2)</f>
        <v>384.3</v>
      </c>
      <c r="M47" s="278">
        <f t="shared" ref="M47:M56" si="15">ROUND(J47*(1-$N$9),2)</f>
        <v>12810</v>
      </c>
      <c r="N47" s="279">
        <f t="shared" ref="N47:N56" si="16">ROUND(M47*1.2,2)</f>
        <v>15372</v>
      </c>
      <c r="O47" s="544"/>
      <c r="P47" s="544"/>
      <c r="Q47" s="544"/>
      <c r="R47" s="544"/>
      <c r="S47" s="544"/>
      <c r="T47" s="782"/>
      <c r="U47" s="526"/>
      <c r="V47" s="531"/>
      <c r="W47" s="526"/>
      <c r="X47" s="532"/>
      <c r="Y47" s="533"/>
      <c r="Z47" s="534"/>
      <c r="AA47" s="535"/>
    </row>
    <row r="48" spans="1:27" s="536" customFormat="1" ht="16.5" customHeight="1">
      <c r="A48" s="872"/>
      <c r="B48" s="546">
        <v>91485</v>
      </c>
      <c r="C48" s="711" t="s">
        <v>97</v>
      </c>
      <c r="D48" s="712">
        <v>1000</v>
      </c>
      <c r="E48" s="713">
        <v>600</v>
      </c>
      <c r="F48" s="714">
        <v>30</v>
      </c>
      <c r="G48" s="248">
        <v>8</v>
      </c>
      <c r="H48" s="249">
        <v>4.8</v>
      </c>
      <c r="I48" s="250">
        <f t="shared" si="12"/>
        <v>0.14399999999999999</v>
      </c>
      <c r="J48" s="251">
        <v>13080</v>
      </c>
      <c r="K48" s="252">
        <f t="shared" si="13"/>
        <v>392.4</v>
      </c>
      <c r="L48" s="253">
        <f t="shared" si="14"/>
        <v>470.88</v>
      </c>
      <c r="M48" s="254">
        <f t="shared" si="15"/>
        <v>13080</v>
      </c>
      <c r="N48" s="255">
        <f t="shared" si="16"/>
        <v>15696</v>
      </c>
      <c r="O48" s="544"/>
      <c r="P48" s="544"/>
      <c r="Q48" s="544"/>
      <c r="R48" s="544"/>
      <c r="S48" s="544"/>
      <c r="T48" s="782"/>
      <c r="U48" s="526"/>
      <c r="V48" s="531"/>
      <c r="W48" s="526"/>
      <c r="X48" s="532"/>
      <c r="Y48" s="533"/>
      <c r="Z48" s="534"/>
      <c r="AA48" s="535"/>
    </row>
    <row r="49" spans="1:27" s="536" customFormat="1" ht="16.5" customHeight="1">
      <c r="A49" s="872"/>
      <c r="B49" s="546"/>
      <c r="C49" s="500" t="s">
        <v>98</v>
      </c>
      <c r="D49" s="501">
        <v>1000</v>
      </c>
      <c r="E49" s="502">
        <v>600</v>
      </c>
      <c r="F49" s="503">
        <v>35</v>
      </c>
      <c r="G49" s="70">
        <v>6</v>
      </c>
      <c r="H49" s="71">
        <v>3.6</v>
      </c>
      <c r="I49" s="72">
        <f t="shared" si="12"/>
        <v>0.126</v>
      </c>
      <c r="J49" s="73">
        <v>13200</v>
      </c>
      <c r="K49" s="74">
        <f t="shared" si="13"/>
        <v>462</v>
      </c>
      <c r="L49" s="75">
        <f t="shared" si="14"/>
        <v>554.4</v>
      </c>
      <c r="M49" s="76">
        <f t="shared" si="15"/>
        <v>13200</v>
      </c>
      <c r="N49" s="136">
        <f t="shared" si="16"/>
        <v>15840</v>
      </c>
      <c r="O49" s="544"/>
      <c r="P49" s="544"/>
      <c r="Q49" s="544"/>
      <c r="R49" s="544"/>
      <c r="S49" s="544"/>
      <c r="T49" s="782"/>
      <c r="U49" s="526"/>
      <c r="V49" s="531"/>
      <c r="W49" s="526"/>
      <c r="X49" s="532"/>
      <c r="Y49" s="533"/>
      <c r="Z49" s="534"/>
      <c r="AA49" s="535"/>
    </row>
    <row r="50" spans="1:27" s="536" customFormat="1" ht="16.5" customHeight="1">
      <c r="A50" s="872"/>
      <c r="B50" s="546">
        <v>78951</v>
      </c>
      <c r="C50" s="711" t="s">
        <v>97</v>
      </c>
      <c r="D50" s="712">
        <v>1000</v>
      </c>
      <c r="E50" s="713">
        <v>600</v>
      </c>
      <c r="F50" s="714">
        <v>40</v>
      </c>
      <c r="G50" s="248">
        <v>6</v>
      </c>
      <c r="H50" s="249">
        <v>3.6</v>
      </c>
      <c r="I50" s="250">
        <f t="shared" si="12"/>
        <v>0.14399999999999999</v>
      </c>
      <c r="J50" s="251">
        <v>13080</v>
      </c>
      <c r="K50" s="252">
        <f t="shared" si="13"/>
        <v>523.20000000000005</v>
      </c>
      <c r="L50" s="253">
        <f t="shared" si="14"/>
        <v>627.84</v>
      </c>
      <c r="M50" s="254">
        <f t="shared" si="15"/>
        <v>13080</v>
      </c>
      <c r="N50" s="255">
        <f t="shared" si="16"/>
        <v>15696</v>
      </c>
      <c r="O50" s="544"/>
      <c r="P50" s="544"/>
      <c r="Q50" s="544"/>
      <c r="R50" s="544"/>
      <c r="S50" s="544"/>
      <c r="T50" s="782"/>
      <c r="U50" s="526"/>
      <c r="V50" s="531"/>
      <c r="W50" s="526"/>
      <c r="X50" s="532"/>
      <c r="Y50" s="533"/>
      <c r="Z50" s="534"/>
      <c r="AA50" s="535"/>
    </row>
    <row r="51" spans="1:27" s="536" customFormat="1" ht="16.5" customHeight="1">
      <c r="A51" s="872"/>
      <c r="B51" s="546">
        <v>89793</v>
      </c>
      <c r="C51" s="711" t="s">
        <v>97</v>
      </c>
      <c r="D51" s="712">
        <v>1000</v>
      </c>
      <c r="E51" s="713">
        <v>600</v>
      </c>
      <c r="F51" s="714">
        <v>50</v>
      </c>
      <c r="G51" s="248">
        <v>4</v>
      </c>
      <c r="H51" s="249">
        <v>2.4</v>
      </c>
      <c r="I51" s="250">
        <f t="shared" si="12"/>
        <v>0.12</v>
      </c>
      <c r="J51" s="251">
        <v>13080</v>
      </c>
      <c r="K51" s="252">
        <f t="shared" si="13"/>
        <v>654</v>
      </c>
      <c r="L51" s="253">
        <f t="shared" si="14"/>
        <v>784.8</v>
      </c>
      <c r="M51" s="254">
        <f t="shared" si="15"/>
        <v>13080</v>
      </c>
      <c r="N51" s="255">
        <f t="shared" si="16"/>
        <v>15696</v>
      </c>
      <c r="O51" s="544"/>
      <c r="P51" s="544"/>
      <c r="Q51" s="544"/>
      <c r="R51" s="544"/>
      <c r="S51" s="544"/>
      <c r="T51" s="782"/>
      <c r="U51" s="526"/>
      <c r="V51" s="531"/>
      <c r="W51" s="526"/>
      <c r="X51" s="532"/>
      <c r="Y51" s="533"/>
      <c r="Z51" s="534"/>
      <c r="AA51" s="535"/>
    </row>
    <row r="52" spans="1:27" s="536" customFormat="1" ht="16.5" customHeight="1">
      <c r="A52" s="872"/>
      <c r="B52" s="546"/>
      <c r="C52" s="500" t="s">
        <v>98</v>
      </c>
      <c r="D52" s="501">
        <v>1000</v>
      </c>
      <c r="E52" s="502">
        <v>600</v>
      </c>
      <c r="F52" s="503">
        <v>60</v>
      </c>
      <c r="G52" s="70">
        <v>4</v>
      </c>
      <c r="H52" s="71">
        <v>2.4</v>
      </c>
      <c r="I52" s="72">
        <f t="shared" si="12"/>
        <v>0.14399999999999999</v>
      </c>
      <c r="J52" s="73">
        <v>13200</v>
      </c>
      <c r="K52" s="74">
        <f t="shared" si="13"/>
        <v>792</v>
      </c>
      <c r="L52" s="75">
        <f t="shared" si="14"/>
        <v>950.4</v>
      </c>
      <c r="M52" s="76">
        <f t="shared" si="15"/>
        <v>13200</v>
      </c>
      <c r="N52" s="136">
        <f t="shared" si="16"/>
        <v>15840</v>
      </c>
      <c r="O52" s="544"/>
      <c r="P52" s="544"/>
      <c r="Q52" s="544"/>
      <c r="R52" s="544"/>
      <c r="S52" s="544"/>
      <c r="T52" s="782"/>
      <c r="U52" s="526"/>
      <c r="V52" s="531"/>
      <c r="W52" s="526"/>
      <c r="X52" s="532"/>
      <c r="Y52" s="533"/>
      <c r="Z52" s="534"/>
      <c r="AA52" s="535"/>
    </row>
    <row r="53" spans="1:27" s="536" customFormat="1" ht="16.5" customHeight="1">
      <c r="A53" s="872"/>
      <c r="B53" s="546"/>
      <c r="C53" s="500" t="s">
        <v>98</v>
      </c>
      <c r="D53" s="501">
        <v>1000</v>
      </c>
      <c r="E53" s="502">
        <v>600</v>
      </c>
      <c r="F53" s="503">
        <v>70</v>
      </c>
      <c r="G53" s="70">
        <v>2</v>
      </c>
      <c r="H53" s="71">
        <v>1.2</v>
      </c>
      <c r="I53" s="72">
        <f t="shared" si="12"/>
        <v>8.4000000000000005E-2</v>
      </c>
      <c r="J53" s="73">
        <v>13200</v>
      </c>
      <c r="K53" s="74">
        <f t="shared" si="13"/>
        <v>924</v>
      </c>
      <c r="L53" s="75">
        <f t="shared" si="14"/>
        <v>1108.8</v>
      </c>
      <c r="M53" s="76">
        <f t="shared" si="15"/>
        <v>13200</v>
      </c>
      <c r="N53" s="136">
        <f t="shared" si="16"/>
        <v>15840</v>
      </c>
      <c r="O53" s="544"/>
      <c r="P53" s="544"/>
      <c r="Q53" s="544"/>
      <c r="R53" s="544"/>
      <c r="S53" s="544"/>
      <c r="T53" s="782"/>
      <c r="U53" s="526"/>
      <c r="V53" s="531"/>
      <c r="W53" s="526"/>
      <c r="X53" s="532"/>
      <c r="Y53" s="533"/>
      <c r="Z53" s="534"/>
      <c r="AA53" s="535"/>
    </row>
    <row r="54" spans="1:27" s="536" customFormat="1" ht="16.5" customHeight="1">
      <c r="A54" s="872"/>
      <c r="B54" s="546">
        <v>78953</v>
      </c>
      <c r="C54" s="500" t="s">
        <v>98</v>
      </c>
      <c r="D54" s="501">
        <v>1000</v>
      </c>
      <c r="E54" s="502">
        <v>600</v>
      </c>
      <c r="F54" s="503">
        <v>80</v>
      </c>
      <c r="G54" s="70">
        <v>2</v>
      </c>
      <c r="H54" s="71">
        <v>1.2</v>
      </c>
      <c r="I54" s="72">
        <f t="shared" si="12"/>
        <v>9.6000000000000002E-2</v>
      </c>
      <c r="J54" s="73">
        <v>13200</v>
      </c>
      <c r="K54" s="74">
        <f t="shared" si="13"/>
        <v>1056</v>
      </c>
      <c r="L54" s="75">
        <f t="shared" si="14"/>
        <v>1267.2</v>
      </c>
      <c r="M54" s="76">
        <f t="shared" si="15"/>
        <v>13200</v>
      </c>
      <c r="N54" s="136">
        <f t="shared" si="16"/>
        <v>15840</v>
      </c>
      <c r="O54" s="544"/>
      <c r="P54" s="544"/>
      <c r="Q54" s="544"/>
      <c r="R54" s="544"/>
      <c r="S54" s="544"/>
      <c r="T54" s="782"/>
      <c r="U54" s="526"/>
      <c r="V54" s="531"/>
      <c r="W54" s="526"/>
      <c r="X54" s="532"/>
      <c r="Y54" s="533"/>
      <c r="Z54" s="534"/>
      <c r="AA54" s="535"/>
    </row>
    <row r="55" spans="1:27" s="536" customFormat="1" ht="16.5" customHeight="1">
      <c r="A55" s="872"/>
      <c r="B55" s="546"/>
      <c r="C55" s="500" t="s">
        <v>98</v>
      </c>
      <c r="D55" s="501">
        <v>1000</v>
      </c>
      <c r="E55" s="502">
        <v>600</v>
      </c>
      <c r="F55" s="503">
        <v>90</v>
      </c>
      <c r="G55" s="70">
        <v>2</v>
      </c>
      <c r="H55" s="71">
        <v>1.2</v>
      </c>
      <c r="I55" s="72">
        <f t="shared" si="12"/>
        <v>0.108</v>
      </c>
      <c r="J55" s="73">
        <v>13200</v>
      </c>
      <c r="K55" s="74">
        <f t="shared" si="13"/>
        <v>1188</v>
      </c>
      <c r="L55" s="75">
        <f t="shared" si="14"/>
        <v>1425.6</v>
      </c>
      <c r="M55" s="76">
        <f t="shared" si="15"/>
        <v>13200</v>
      </c>
      <c r="N55" s="136">
        <f t="shared" si="16"/>
        <v>15840</v>
      </c>
      <c r="O55" s="544"/>
      <c r="P55" s="544"/>
      <c r="Q55" s="544"/>
      <c r="R55" s="544"/>
      <c r="S55" s="544"/>
      <c r="T55" s="782"/>
      <c r="U55" s="526"/>
      <c r="V55" s="531"/>
      <c r="W55" s="526"/>
      <c r="X55" s="532"/>
      <c r="Y55" s="533"/>
      <c r="Z55" s="534"/>
      <c r="AA55" s="535"/>
    </row>
    <row r="56" spans="1:27" s="536" customFormat="1" ht="16.5" customHeight="1" thickBot="1">
      <c r="A56" s="873"/>
      <c r="B56" s="547">
        <v>101910</v>
      </c>
      <c r="C56" s="516" t="s">
        <v>98</v>
      </c>
      <c r="D56" s="517">
        <v>1000</v>
      </c>
      <c r="E56" s="518">
        <v>600</v>
      </c>
      <c r="F56" s="519">
        <v>100</v>
      </c>
      <c r="G56" s="141">
        <v>2</v>
      </c>
      <c r="H56" s="142">
        <v>1.2</v>
      </c>
      <c r="I56" s="143">
        <f t="shared" si="12"/>
        <v>0.12</v>
      </c>
      <c r="J56" s="144">
        <v>13200</v>
      </c>
      <c r="K56" s="145">
        <f t="shared" si="13"/>
        <v>1320</v>
      </c>
      <c r="L56" s="146">
        <f t="shared" si="14"/>
        <v>1584</v>
      </c>
      <c r="M56" s="147">
        <f t="shared" si="15"/>
        <v>13200</v>
      </c>
      <c r="N56" s="148">
        <f t="shared" si="16"/>
        <v>15840</v>
      </c>
      <c r="O56" s="544"/>
      <c r="P56" s="544"/>
      <c r="Q56" s="544"/>
      <c r="R56" s="544"/>
      <c r="S56" s="544"/>
      <c r="T56" s="782"/>
      <c r="U56" s="526"/>
      <c r="V56" s="531"/>
      <c r="W56" s="526"/>
      <c r="X56" s="532"/>
      <c r="Y56" s="533"/>
      <c r="Z56" s="534"/>
      <c r="AA56" s="535"/>
    </row>
    <row r="57" spans="1:27" s="536" customFormat="1" ht="16.5" customHeight="1">
      <c r="A57" s="548"/>
      <c r="B57" s="514"/>
      <c r="C57" s="513"/>
      <c r="D57" s="513"/>
      <c r="E57" s="513"/>
      <c r="F57" s="514"/>
      <c r="G57" s="425"/>
      <c r="H57" s="493"/>
      <c r="I57" s="493"/>
      <c r="J57" s="463"/>
      <c r="K57" s="426"/>
      <c r="L57" s="463"/>
      <c r="M57" s="426"/>
      <c r="N57" s="515"/>
      <c r="O57" s="544"/>
      <c r="P57" s="544"/>
      <c r="Q57" s="544"/>
      <c r="R57" s="544"/>
      <c r="S57" s="544"/>
      <c r="T57" s="530"/>
      <c r="U57" s="526"/>
      <c r="V57" s="531"/>
      <c r="W57" s="526"/>
      <c r="X57" s="532"/>
      <c r="Y57" s="533"/>
      <c r="Z57" s="534"/>
      <c r="AA57" s="535"/>
    </row>
    <row r="58" spans="1:27" s="536" customFormat="1" ht="16.5" customHeight="1">
      <c r="A58" s="564" t="s">
        <v>217</v>
      </c>
      <c r="B58" s="514"/>
      <c r="C58" s="513"/>
      <c r="D58" s="513"/>
      <c r="E58" s="513"/>
      <c r="F58" s="514"/>
      <c r="G58" s="425"/>
      <c r="H58" s="493"/>
      <c r="I58" s="493"/>
      <c r="J58" s="463"/>
      <c r="K58" s="426"/>
      <c r="L58" s="463"/>
      <c r="M58" s="426"/>
      <c r="N58" s="515"/>
      <c r="O58" s="544"/>
      <c r="P58" s="544"/>
      <c r="Q58" s="544"/>
      <c r="R58" s="544"/>
      <c r="S58" s="544"/>
      <c r="T58" s="530"/>
      <c r="U58" s="526"/>
      <c r="V58" s="531"/>
      <c r="W58" s="526"/>
      <c r="X58" s="532"/>
      <c r="Y58" s="533"/>
      <c r="Z58" s="534"/>
      <c r="AA58" s="535"/>
    </row>
    <row r="59" spans="1:27" s="536" customFormat="1" ht="16.5" customHeight="1">
      <c r="A59" s="564"/>
      <c r="B59" s="514"/>
      <c r="C59" s="565" t="s">
        <v>185</v>
      </c>
      <c r="D59" s="211"/>
      <c r="E59" s="211"/>
      <c r="F59" s="211"/>
      <c r="G59" s="425"/>
      <c r="H59" s="493"/>
      <c r="I59" s="493"/>
      <c r="J59" s="463"/>
      <c r="K59" s="426"/>
      <c r="L59" s="463"/>
      <c r="M59" s="426"/>
      <c r="N59" s="515"/>
      <c r="O59" s="544"/>
      <c r="P59" s="544"/>
      <c r="Q59" s="544"/>
      <c r="R59" s="544"/>
      <c r="S59" s="544"/>
      <c r="T59" s="530"/>
      <c r="U59" s="526"/>
      <c r="V59" s="531"/>
      <c r="W59" s="526"/>
      <c r="X59" s="532"/>
      <c r="Y59" s="533"/>
      <c r="Z59" s="534"/>
      <c r="AA59" s="535"/>
    </row>
    <row r="60" spans="1:27" s="536" customFormat="1" ht="16.5" customHeight="1">
      <c r="A60" s="564"/>
      <c r="B60" s="514"/>
      <c r="C60" s="565" t="s">
        <v>219</v>
      </c>
      <c r="D60" s="211"/>
      <c r="E60" s="211"/>
      <c r="F60" s="211"/>
      <c r="G60" s="425"/>
      <c r="H60" s="493"/>
      <c r="I60" s="493"/>
      <c r="J60" s="463"/>
      <c r="K60" s="426"/>
      <c r="L60" s="463"/>
      <c r="M60" s="426"/>
      <c r="N60" s="515"/>
      <c r="O60" s="544"/>
      <c r="P60" s="544"/>
      <c r="Q60" s="544"/>
      <c r="R60" s="544"/>
      <c r="S60" s="544"/>
      <c r="T60" s="530"/>
      <c r="U60" s="526"/>
      <c r="V60" s="531"/>
      <c r="W60" s="526"/>
      <c r="X60" s="532"/>
      <c r="Y60" s="533"/>
      <c r="Z60" s="534"/>
      <c r="AA60" s="535"/>
    </row>
    <row r="61" spans="1:27" s="536" customFormat="1" ht="16.5" customHeight="1">
      <c r="A61" s="564"/>
      <c r="B61" s="514"/>
      <c r="C61" s="567" t="s">
        <v>205</v>
      </c>
      <c r="D61" s="513"/>
      <c r="E61" s="513"/>
      <c r="F61" s="514"/>
      <c r="G61" s="425"/>
      <c r="H61" s="493"/>
      <c r="I61" s="493"/>
      <c r="J61" s="463"/>
      <c r="K61" s="426"/>
      <c r="L61" s="463"/>
      <c r="M61" s="426"/>
      <c r="N61" s="515"/>
      <c r="O61" s="544"/>
      <c r="P61" s="544"/>
      <c r="Q61" s="544"/>
      <c r="R61" s="544"/>
      <c r="S61" s="544"/>
      <c r="T61" s="530"/>
      <c r="U61" s="526"/>
      <c r="V61" s="531"/>
      <c r="W61" s="526"/>
      <c r="X61" s="532"/>
      <c r="Y61" s="533"/>
      <c r="Z61" s="534"/>
      <c r="AA61" s="535"/>
    </row>
    <row r="62" spans="1:27" s="536" customFormat="1" ht="16.5" customHeight="1">
      <c r="A62" s="564" t="s">
        <v>218</v>
      </c>
      <c r="B62" s="514"/>
      <c r="C62" s="513"/>
      <c r="D62" s="513"/>
      <c r="E62" s="513"/>
      <c r="F62" s="514"/>
      <c r="G62" s="425"/>
      <c r="H62" s="493"/>
      <c r="I62" s="493"/>
      <c r="J62" s="463"/>
      <c r="K62" s="426"/>
      <c r="L62" s="463"/>
      <c r="M62" s="426"/>
      <c r="N62" s="515"/>
      <c r="O62" s="544"/>
      <c r="P62" s="544"/>
      <c r="Q62" s="544"/>
      <c r="R62" s="544"/>
      <c r="S62" s="544"/>
      <c r="T62" s="530"/>
      <c r="U62" s="526"/>
      <c r="V62" s="531"/>
      <c r="W62" s="526"/>
      <c r="X62" s="532"/>
      <c r="Y62" s="533"/>
      <c r="Z62" s="534"/>
      <c r="AA62" s="535"/>
    </row>
    <row r="63" spans="1:27" s="536" customFormat="1" ht="16.5" customHeight="1">
      <c r="A63" s="564"/>
      <c r="B63" s="514"/>
      <c r="C63" s="567" t="str">
        <f>'Сопутствующая продукция'!A26</f>
        <v>Клей CONLIT</v>
      </c>
      <c r="D63" s="513"/>
      <c r="E63" s="513"/>
      <c r="F63" s="514"/>
      <c r="G63" s="425"/>
      <c r="H63" s="493"/>
      <c r="I63" s="493"/>
      <c r="J63" s="463"/>
      <c r="K63" s="426"/>
      <c r="L63" s="463"/>
      <c r="M63" s="426"/>
      <c r="N63" s="515"/>
      <c r="O63" s="544"/>
      <c r="P63" s="544"/>
      <c r="Q63" s="544"/>
      <c r="R63" s="544"/>
      <c r="S63" s="544"/>
      <c r="T63" s="530"/>
      <c r="U63" s="526"/>
      <c r="V63" s="531"/>
      <c r="W63" s="526"/>
      <c r="X63" s="532"/>
      <c r="Y63" s="533"/>
      <c r="Z63" s="534"/>
      <c r="AA63" s="535"/>
    </row>
    <row r="64" spans="1:27" s="536" customFormat="1" ht="16.5" customHeight="1">
      <c r="A64" s="548"/>
      <c r="B64" s="514"/>
      <c r="C64" s="567" t="str">
        <f>'Сопутствующая продукция'!A27</f>
        <v>Краска CONLIT (для повышения предела огнестойкости несущих металлических конструкций до 30 мин.)</v>
      </c>
      <c r="D64" s="513"/>
      <c r="E64" s="513"/>
      <c r="F64" s="514"/>
      <c r="G64" s="425"/>
      <c r="H64" s="493"/>
      <c r="I64" s="493"/>
      <c r="J64" s="463"/>
      <c r="K64" s="426"/>
      <c r="L64" s="463"/>
      <c r="M64" s="426"/>
      <c r="N64" s="515"/>
      <c r="O64" s="544"/>
      <c r="P64" s="544"/>
      <c r="Q64" s="544"/>
      <c r="R64" s="544"/>
      <c r="S64" s="544"/>
      <c r="T64" s="530"/>
      <c r="U64" s="526"/>
      <c r="V64" s="531"/>
      <c r="W64" s="526"/>
      <c r="X64" s="532"/>
      <c r="Y64" s="533"/>
      <c r="Z64" s="534"/>
      <c r="AA64" s="535"/>
    </row>
    <row r="65" spans="1:29" s="536" customFormat="1" ht="16.5" customHeight="1">
      <c r="A65" s="548"/>
      <c r="B65" s="514"/>
      <c r="C65" s="566"/>
      <c r="D65" s="513"/>
      <c r="E65" s="513"/>
      <c r="F65" s="514"/>
      <c r="G65" s="425"/>
      <c r="H65" s="493"/>
      <c r="I65" s="493"/>
      <c r="J65" s="463"/>
      <c r="K65" s="426"/>
      <c r="L65" s="463"/>
      <c r="M65" s="426"/>
      <c r="N65" s="515"/>
      <c r="O65" s="544"/>
      <c r="P65" s="544"/>
      <c r="Q65" s="544"/>
      <c r="R65" s="544"/>
      <c r="S65" s="544"/>
      <c r="T65" s="530"/>
      <c r="U65" s="526"/>
      <c r="V65" s="531"/>
      <c r="W65" s="526"/>
      <c r="X65" s="532"/>
      <c r="Y65" s="533"/>
      <c r="Z65" s="534"/>
      <c r="AA65" s="535"/>
    </row>
    <row r="66" spans="1:29" s="553" customFormat="1" ht="16.5" customHeight="1">
      <c r="A66" s="212" t="s">
        <v>8</v>
      </c>
      <c r="B66" s="212"/>
      <c r="C66" s="212"/>
      <c r="D66" s="212"/>
      <c r="E66" s="212"/>
      <c r="F66" s="212"/>
      <c r="G66" s="212"/>
      <c r="H66" s="212"/>
      <c r="I66" s="211"/>
      <c r="J66" s="213"/>
      <c r="K66" s="214"/>
      <c r="L66" s="214"/>
      <c r="M66" s="214"/>
      <c r="N66" s="214"/>
      <c r="O66" s="108"/>
      <c r="P66" s="544"/>
      <c r="Q66" s="544"/>
      <c r="R66" s="544"/>
      <c r="S66" s="220" t="s">
        <v>9</v>
      </c>
      <c r="T66" s="549"/>
      <c r="U66" s="550"/>
      <c r="V66" s="551"/>
      <c r="W66" s="552"/>
      <c r="X66" s="551"/>
      <c r="Y66" s="551"/>
      <c r="Z66" s="551"/>
    </row>
    <row r="67" spans="1:29" s="556" customFormat="1" ht="16.5" customHeight="1">
      <c r="A67" s="556" t="s">
        <v>385</v>
      </c>
      <c r="B67" s="215"/>
      <c r="C67" s="215"/>
      <c r="D67" s="215"/>
      <c r="E67" s="215"/>
      <c r="F67" s="215"/>
      <c r="G67" s="215"/>
      <c r="H67" s="215"/>
      <c r="I67" s="211"/>
      <c r="J67" s="213"/>
      <c r="K67" s="214"/>
      <c r="L67" s="214"/>
      <c r="M67" s="214"/>
      <c r="N67" s="214"/>
      <c r="P67" s="544"/>
      <c r="Q67" s="544"/>
      <c r="R67" s="544"/>
      <c r="S67" s="221" t="s">
        <v>10</v>
      </c>
      <c r="T67" s="551"/>
      <c r="U67" s="554"/>
      <c r="V67" s="555"/>
      <c r="W67" s="555"/>
      <c r="X67" s="555"/>
      <c r="Y67" s="555"/>
      <c r="Z67" s="555"/>
      <c r="AA67" s="555"/>
    </row>
    <row r="68" spans="1:29" s="556" customFormat="1" ht="16.5" customHeight="1">
      <c r="A68" s="215" t="s">
        <v>11</v>
      </c>
      <c r="B68" s="215"/>
      <c r="C68" s="215"/>
      <c r="D68" s="215"/>
      <c r="E68" s="215"/>
      <c r="F68" s="215"/>
      <c r="G68" s="215"/>
      <c r="H68" s="215"/>
      <c r="I68" s="211"/>
      <c r="J68" s="216"/>
      <c r="K68" s="214"/>
      <c r="L68" s="214"/>
      <c r="M68" s="214"/>
      <c r="N68" s="214"/>
      <c r="P68" s="544"/>
      <c r="Q68" s="544"/>
      <c r="R68" s="544"/>
      <c r="S68" s="221" t="s">
        <v>47</v>
      </c>
      <c r="T68" s="551"/>
      <c r="U68" s="554"/>
      <c r="V68" s="555"/>
      <c r="W68" s="555"/>
      <c r="X68" s="555"/>
      <c r="Y68" s="555"/>
      <c r="Z68" s="555"/>
      <c r="AA68" s="555"/>
    </row>
    <row r="69" spans="1:29" s="556" customFormat="1" ht="16.5" customHeight="1">
      <c r="A69" s="215" t="s">
        <v>31</v>
      </c>
      <c r="B69" s="215"/>
      <c r="C69" s="215"/>
      <c r="D69" s="215"/>
      <c r="E69" s="215"/>
      <c r="F69" s="215"/>
      <c r="G69" s="215"/>
      <c r="H69" s="215"/>
      <c r="I69" s="211"/>
      <c r="J69" s="218"/>
      <c r="K69" s="214"/>
      <c r="L69" s="214"/>
      <c r="M69" s="214"/>
      <c r="N69" s="214"/>
      <c r="P69" s="544"/>
      <c r="Q69" s="544"/>
      <c r="R69" s="544"/>
      <c r="S69" s="222" t="s">
        <v>12</v>
      </c>
      <c r="T69" s="551"/>
      <c r="U69" s="554"/>
      <c r="V69" s="555"/>
      <c r="W69" s="555"/>
      <c r="X69" s="555"/>
      <c r="Y69" s="555"/>
      <c r="Z69" s="555"/>
      <c r="AA69" s="555"/>
    </row>
    <row r="70" spans="1:29" s="556" customFormat="1" ht="16.5" customHeight="1">
      <c r="A70" s="217" t="s">
        <v>103</v>
      </c>
      <c r="B70" s="215"/>
      <c r="C70" s="215"/>
      <c r="D70" s="215"/>
      <c r="E70" s="215"/>
      <c r="F70" s="215"/>
      <c r="G70" s="215"/>
      <c r="H70" s="215"/>
      <c r="I70" s="211"/>
      <c r="J70" s="218"/>
      <c r="K70" s="214"/>
      <c r="L70" s="214"/>
      <c r="M70" s="214"/>
      <c r="N70" s="214"/>
      <c r="P70" s="544"/>
      <c r="Q70" s="544"/>
      <c r="R70" s="544"/>
      <c r="S70" s="222" t="s">
        <v>45</v>
      </c>
      <c r="T70" s="551"/>
      <c r="U70" s="554"/>
      <c r="V70" s="555"/>
      <c r="W70" s="555"/>
      <c r="X70" s="555"/>
      <c r="Y70" s="555"/>
      <c r="Z70" s="555"/>
      <c r="AA70" s="555"/>
    </row>
    <row r="71" spans="1:29" s="556" customFormat="1" ht="16.5" customHeight="1">
      <c r="A71" s="215" t="s">
        <v>386</v>
      </c>
      <c r="B71" s="211"/>
      <c r="C71" s="211"/>
      <c r="D71" s="211"/>
      <c r="E71" s="211"/>
      <c r="F71" s="211"/>
      <c r="G71" s="211"/>
      <c r="H71" s="211"/>
      <c r="I71" s="211"/>
      <c r="J71" s="218"/>
      <c r="K71" s="214"/>
      <c r="L71" s="214"/>
      <c r="M71" s="214"/>
      <c r="N71" s="214"/>
      <c r="P71" s="544"/>
      <c r="Q71" s="544"/>
      <c r="R71" s="544"/>
      <c r="S71" s="222" t="s">
        <v>46</v>
      </c>
      <c r="T71" s="551"/>
      <c r="U71" s="554"/>
      <c r="V71" s="555"/>
      <c r="W71" s="555"/>
      <c r="X71" s="555"/>
      <c r="Y71" s="555"/>
      <c r="Z71" s="555"/>
      <c r="AA71" s="555"/>
    </row>
    <row r="72" spans="1:29" s="556" customFormat="1" ht="16.5" customHeight="1">
      <c r="A72" s="856" t="s">
        <v>112</v>
      </c>
      <c r="B72" s="856"/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856"/>
      <c r="O72" s="856"/>
      <c r="P72" s="856"/>
      <c r="Q72" s="856"/>
      <c r="R72" s="856"/>
      <c r="S72" s="856"/>
      <c r="T72" s="557"/>
      <c r="U72" s="554"/>
      <c r="V72" s="555"/>
      <c r="W72" s="555"/>
      <c r="X72" s="555"/>
      <c r="Y72" s="555"/>
      <c r="Z72" s="555"/>
      <c r="AA72" s="555"/>
    </row>
    <row r="73" spans="1:29" s="226" customFormat="1" ht="18.75" customHeight="1">
      <c r="A73" s="885"/>
      <c r="B73" s="885"/>
      <c r="C73" s="885"/>
      <c r="D73" s="885"/>
      <c r="E73" s="885"/>
      <c r="F73" s="885"/>
      <c r="G73" s="885"/>
      <c r="H73" s="885"/>
      <c r="I73" s="885"/>
      <c r="J73" s="885"/>
      <c r="K73" s="885"/>
      <c r="L73" s="558"/>
      <c r="M73" s="233"/>
      <c r="N73" s="233"/>
      <c r="O73" s="233"/>
      <c r="P73" s="233"/>
      <c r="Q73" s="233"/>
      <c r="R73" s="233"/>
      <c r="S73" s="233"/>
      <c r="T73" s="559"/>
      <c r="U73" s="560"/>
      <c r="W73" s="561"/>
    </row>
    <row r="74" spans="1:29" s="226" customFormat="1" ht="18.75" customHeight="1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108"/>
      <c r="L74" s="108"/>
      <c r="M74" s="233"/>
      <c r="N74" s="233"/>
      <c r="O74" s="233"/>
      <c r="P74" s="233"/>
      <c r="Q74" s="233"/>
      <c r="R74" s="233"/>
      <c r="S74" s="233"/>
      <c r="T74" s="559"/>
      <c r="U74" s="560"/>
      <c r="W74" s="561"/>
    </row>
    <row r="75" spans="1:29" s="367" customFormat="1" ht="18.75" customHeight="1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108"/>
      <c r="L75" s="108"/>
      <c r="M75" s="558"/>
      <c r="N75" s="558"/>
      <c r="O75" s="558"/>
      <c r="P75" s="558"/>
      <c r="Q75" s="558"/>
      <c r="R75" s="558"/>
      <c r="S75" s="558"/>
      <c r="T75" s="562"/>
      <c r="U75" s="563"/>
    </row>
    <row r="76" spans="1:29" ht="18.75" customHeight="1">
      <c r="U76" s="563"/>
      <c r="W76" s="367"/>
      <c r="AB76" s="108"/>
      <c r="AC76" s="108"/>
    </row>
    <row r="77" spans="1:29" ht="18.75" customHeight="1"/>
    <row r="78" spans="1:29" ht="18.75" customHeight="1"/>
    <row r="79" spans="1:29" ht="18.75" customHeight="1"/>
    <row r="80" spans="1:29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 formatCells="0" formatColumns="0" formatRows="0"/>
  <mergeCells count="25">
    <mergeCell ref="A73:K73"/>
    <mergeCell ref="A4:S4"/>
    <mergeCell ref="A5:S5"/>
    <mergeCell ref="D11:F11"/>
    <mergeCell ref="G11:I11"/>
    <mergeCell ref="J11:J12"/>
    <mergeCell ref="K11:N11"/>
    <mergeCell ref="O11:O12"/>
    <mergeCell ref="R11:S11"/>
    <mergeCell ref="P11:Q11"/>
    <mergeCell ref="A7:S7"/>
    <mergeCell ref="A72:S72"/>
    <mergeCell ref="A2:S2"/>
    <mergeCell ref="A1:S1"/>
    <mergeCell ref="A47:A56"/>
    <mergeCell ref="A11:A12"/>
    <mergeCell ref="A14:A31"/>
    <mergeCell ref="A33:A45"/>
    <mergeCell ref="C11:C12"/>
    <mergeCell ref="B11:B12"/>
    <mergeCell ref="A13:N13"/>
    <mergeCell ref="O13:S13"/>
    <mergeCell ref="A46:N46"/>
    <mergeCell ref="A32:N32"/>
    <mergeCell ref="O32:S32"/>
  </mergeCells>
  <phoneticPr fontId="6" type="noConversion"/>
  <hyperlinks>
    <hyperlink ref="A9" location="Оглавление!A1" display="К оглавлению"/>
    <hyperlink ref="A58" location="'Сопутствующая продукция'!A13" display="СОПУТСТВУЮЩАЯ ПРОДУКЦИЯ ДЛЯ FT BARRIER / FT BARRIER D"/>
    <hyperlink ref="A62" location="'Сопутствующая продукция'!A24" display="СОПУТСТВУЮЩАЯ ПРОДУКЦИЯ ДЛЯ CONLIT SL 150"/>
    <hyperlink ref="C59" location="'Сопутствующая продукция'!A14" display="- стальные анкеры Termoclip Стена-4"/>
    <hyperlink ref="C60" location="'Сопутствующая продукция'!A20" display="- стальная шайба Termoclip Стена-4"/>
    <hyperlink ref="C63" location="'Сопутствующая продукция'!A25" display="'Сопутствующая продукция'!A25"/>
    <hyperlink ref="C64" location="'Сопутствующая продукция'!A26" display="'Сопутствующая продукция'!A26"/>
    <hyperlink ref="C61" location="'Сопутствующая продукция'!A21" display="Декоративная краска FT DÉCOR"/>
  </hyperlinks>
  <printOptions horizontalCentered="1"/>
  <pageMargins left="0.25" right="0.25" top="0.75" bottom="0.75" header="0.3" footer="0.3"/>
  <pageSetup paperSize="9" scale="47" orientation="portrait" r:id="rId1"/>
  <headerFooter alignWithMargins="0"/>
  <rowBreaks count="1" manualBreakCount="1">
    <brk id="11" max="19" man="1"/>
  </rowBreaks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17"/>
  <sheetViews>
    <sheetView showGridLines="0" view="pageBreakPreview" zoomScale="90" zoomScaleNormal="85" zoomScaleSheetLayoutView="90" workbookViewId="0">
      <pane ySplit="12" topLeftCell="A13" activePane="bottomLeft" state="frozen"/>
      <selection activeCell="A3" sqref="A3"/>
      <selection pane="bottomLeft" activeCell="A3" sqref="A3"/>
    </sheetView>
  </sheetViews>
  <sheetFormatPr defaultRowHeight="12.75"/>
  <cols>
    <col min="1" max="1" width="29.7109375" style="242" customWidth="1"/>
    <col min="2" max="2" width="54.7109375" style="103" customWidth="1"/>
    <col min="3" max="3" width="13.85546875" style="352" hidden="1" customWidth="1"/>
    <col min="4" max="4" width="11.42578125" style="352" customWidth="1"/>
    <col min="5" max="7" width="9.28515625" style="108" customWidth="1"/>
    <col min="8" max="8" width="10.5703125" style="108" customWidth="1"/>
    <col min="9" max="10" width="10.5703125" style="116" customWidth="1"/>
    <col min="11" max="11" width="12.28515625" style="116" hidden="1" customWidth="1"/>
    <col min="12" max="15" width="14.7109375" style="116" customWidth="1"/>
    <col min="16" max="16384" width="9.140625" style="108"/>
  </cols>
  <sheetData>
    <row r="1" spans="1:15" s="78" customFormat="1" ht="18" customHeight="1">
      <c r="A1" s="835" t="s">
        <v>373</v>
      </c>
      <c r="B1" s="835"/>
      <c r="C1" s="836"/>
      <c r="D1" s="836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</row>
    <row r="2" spans="1:15" s="78" customFormat="1" ht="18" customHeight="1">
      <c r="A2" s="835" t="s">
        <v>101</v>
      </c>
      <c r="B2" s="835"/>
      <c r="C2" s="836"/>
      <c r="D2" s="836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</row>
    <row r="3" spans="1:15" s="78" customFormat="1" ht="12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78" customFormat="1" ht="18" customHeight="1">
      <c r="A4" s="835" t="s">
        <v>0</v>
      </c>
      <c r="B4" s="835"/>
      <c r="C4" s="836"/>
      <c r="D4" s="836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</row>
    <row r="5" spans="1:15" s="78" customFormat="1" ht="18" customHeight="1">
      <c r="A5" s="837" t="s">
        <v>338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</row>
    <row r="6" spans="1:15" s="85" customFormat="1" ht="12" customHeight="1">
      <c r="A6" s="81"/>
      <c r="B6" s="81"/>
      <c r="C6" s="82"/>
      <c r="D6" s="82"/>
      <c r="E6" s="81"/>
      <c r="F6" s="81"/>
      <c r="G6" s="81"/>
      <c r="H6" s="81"/>
      <c r="I6" s="81"/>
      <c r="J6" s="81"/>
      <c r="K6" s="83"/>
      <c r="L6" s="81"/>
      <c r="M6" s="81"/>
      <c r="N6" s="81"/>
      <c r="O6" s="81"/>
    </row>
    <row r="7" spans="1:15" s="85" customFormat="1" ht="18" customHeight="1">
      <c r="A7" s="846" t="str">
        <f>Оглавление!A6</f>
        <v>от 01 июня 2019 года</v>
      </c>
      <c r="B7" s="846"/>
      <c r="C7" s="847"/>
      <c r="D7" s="847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</row>
    <row r="8" spans="1:15" s="85" customFormat="1" ht="12" customHeight="1" thickBot="1">
      <c r="A8" s="81"/>
      <c r="B8" s="81"/>
      <c r="C8" s="82"/>
      <c r="D8" s="82"/>
      <c r="E8" s="81"/>
      <c r="F8" s="81"/>
      <c r="G8" s="81"/>
      <c r="H8" s="81"/>
      <c r="I8" s="81"/>
      <c r="J8" s="81"/>
      <c r="K8" s="83"/>
      <c r="L8" s="81"/>
      <c r="M8" s="81"/>
      <c r="N8" s="81"/>
      <c r="O8" s="81"/>
    </row>
    <row r="9" spans="1:15" s="90" customFormat="1" ht="18" customHeight="1" thickBot="1">
      <c r="A9" s="86" t="s">
        <v>63</v>
      </c>
      <c r="B9" s="86"/>
      <c r="C9" s="87"/>
      <c r="D9" s="87"/>
      <c r="E9" s="86"/>
      <c r="F9" s="86"/>
      <c r="G9" s="86"/>
      <c r="H9" s="86"/>
      <c r="I9" s="86"/>
      <c r="J9" s="86"/>
      <c r="K9" s="88"/>
      <c r="L9" s="86"/>
      <c r="M9" s="86"/>
      <c r="N9" s="197" t="s">
        <v>32</v>
      </c>
      <c r="O9" s="198">
        <v>0</v>
      </c>
    </row>
    <row r="10" spans="1:15" s="97" customFormat="1" ht="12" customHeight="1" thickBot="1">
      <c r="A10" s="91"/>
      <c r="B10" s="92"/>
      <c r="C10" s="93"/>
      <c r="D10" s="93"/>
      <c r="E10" s="94"/>
      <c r="F10" s="94"/>
      <c r="G10" s="94"/>
      <c r="H10" s="94"/>
      <c r="I10" s="94"/>
      <c r="J10" s="95"/>
      <c r="K10" s="96"/>
    </row>
    <row r="11" spans="1:15" s="101" customFormat="1" ht="15" customHeight="1">
      <c r="A11" s="841" t="s">
        <v>1</v>
      </c>
      <c r="B11" s="829" t="s">
        <v>2</v>
      </c>
      <c r="C11" s="99"/>
      <c r="D11" s="827" t="s">
        <v>95</v>
      </c>
      <c r="E11" s="824" t="s">
        <v>3</v>
      </c>
      <c r="F11" s="825"/>
      <c r="G11" s="826"/>
      <c r="H11" s="824" t="s">
        <v>114</v>
      </c>
      <c r="I11" s="825"/>
      <c r="J11" s="826"/>
      <c r="K11" s="816" t="s">
        <v>118</v>
      </c>
      <c r="L11" s="839" t="s">
        <v>4</v>
      </c>
      <c r="M11" s="839"/>
      <c r="N11" s="839"/>
      <c r="O11" s="840"/>
    </row>
    <row r="12" spans="1:15" s="101" customFormat="1" ht="30.75" thickBot="1">
      <c r="A12" s="897"/>
      <c r="B12" s="896"/>
      <c r="C12" s="102"/>
      <c r="D12" s="832"/>
      <c r="E12" s="405" t="s">
        <v>5</v>
      </c>
      <c r="F12" s="405" t="s">
        <v>6</v>
      </c>
      <c r="G12" s="405" t="s">
        <v>7</v>
      </c>
      <c r="H12" s="405" t="s">
        <v>115</v>
      </c>
      <c r="I12" s="405" t="s">
        <v>116</v>
      </c>
      <c r="J12" s="405" t="s">
        <v>117</v>
      </c>
      <c r="K12" s="886"/>
      <c r="L12" s="406" t="s">
        <v>119</v>
      </c>
      <c r="M12" s="406" t="s">
        <v>377</v>
      </c>
      <c r="N12" s="406" t="s">
        <v>120</v>
      </c>
      <c r="O12" s="407" t="s">
        <v>378</v>
      </c>
    </row>
    <row r="13" spans="1:15" s="354" customFormat="1" ht="16.5" customHeight="1">
      <c r="A13" s="900" t="s">
        <v>15</v>
      </c>
      <c r="B13" s="898" t="s">
        <v>155</v>
      </c>
      <c r="C13" s="391">
        <v>39244</v>
      </c>
      <c r="D13" s="229" t="s">
        <v>98</v>
      </c>
      <c r="E13" s="732">
        <v>1000</v>
      </c>
      <c r="F13" s="733">
        <v>600</v>
      </c>
      <c r="G13" s="734">
        <v>50</v>
      </c>
      <c r="H13" s="735">
        <v>10</v>
      </c>
      <c r="I13" s="736">
        <f>E13*F13*H13/1000000</f>
        <v>6</v>
      </c>
      <c r="J13" s="737">
        <f>E13*F13*G13*H13/1000000000</f>
        <v>0.3</v>
      </c>
      <c r="K13" s="738">
        <v>3560</v>
      </c>
      <c r="L13" s="739">
        <f t="shared" ref="L13:L44" si="0">ROUND(N13*G13/1000,2)</f>
        <v>178</v>
      </c>
      <c r="M13" s="740">
        <f>ROUND(L13*1.2,2)</f>
        <v>213.6</v>
      </c>
      <c r="N13" s="741">
        <f t="shared" ref="N13:N44" si="1">ROUND(K13*(1-$O$9),2)</f>
        <v>3560</v>
      </c>
      <c r="O13" s="135">
        <f t="shared" ref="O13:O76" si="2">ROUND(N13*1.2,2)</f>
        <v>4272</v>
      </c>
    </row>
    <row r="14" spans="1:15" s="354" customFormat="1" ht="16.5" customHeight="1">
      <c r="A14" s="894"/>
      <c r="B14" s="860"/>
      <c r="C14" s="203">
        <v>39245</v>
      </c>
      <c r="D14" s="227" t="s">
        <v>98</v>
      </c>
      <c r="E14" s="364">
        <v>1000</v>
      </c>
      <c r="F14" s="365">
        <v>600</v>
      </c>
      <c r="G14" s="366">
        <v>60</v>
      </c>
      <c r="H14" s="742">
        <v>8</v>
      </c>
      <c r="I14" s="743">
        <v>4.8</v>
      </c>
      <c r="J14" s="744">
        <v>0.28799999999999998</v>
      </c>
      <c r="K14" s="745">
        <v>3560</v>
      </c>
      <c r="L14" s="746">
        <f t="shared" si="0"/>
        <v>213.6</v>
      </c>
      <c r="M14" s="747">
        <f t="shared" ref="M14:M77" si="3">ROUND(L14*1.2,2)</f>
        <v>256.32</v>
      </c>
      <c r="N14" s="748">
        <f t="shared" si="1"/>
        <v>3560</v>
      </c>
      <c r="O14" s="136">
        <f t="shared" si="2"/>
        <v>4272</v>
      </c>
    </row>
    <row r="15" spans="1:15" s="354" customFormat="1" ht="16.5" customHeight="1">
      <c r="A15" s="894"/>
      <c r="B15" s="860"/>
      <c r="C15" s="203">
        <v>39249</v>
      </c>
      <c r="D15" s="227" t="s">
        <v>98</v>
      </c>
      <c r="E15" s="364">
        <v>1000</v>
      </c>
      <c r="F15" s="365">
        <v>600</v>
      </c>
      <c r="G15" s="366">
        <v>100</v>
      </c>
      <c r="H15" s="742">
        <v>5</v>
      </c>
      <c r="I15" s="743">
        <v>3</v>
      </c>
      <c r="J15" s="744">
        <v>0.3</v>
      </c>
      <c r="K15" s="745">
        <v>3560</v>
      </c>
      <c r="L15" s="746">
        <f t="shared" si="0"/>
        <v>356</v>
      </c>
      <c r="M15" s="747">
        <f t="shared" si="3"/>
        <v>427.2</v>
      </c>
      <c r="N15" s="748">
        <f t="shared" si="1"/>
        <v>3560</v>
      </c>
      <c r="O15" s="136">
        <f t="shared" si="2"/>
        <v>4272</v>
      </c>
    </row>
    <row r="16" spans="1:15" s="354" customFormat="1" ht="16.5" customHeight="1">
      <c r="A16" s="894"/>
      <c r="B16" s="860"/>
      <c r="C16" s="203">
        <v>85902</v>
      </c>
      <c r="D16" s="227" t="s">
        <v>98</v>
      </c>
      <c r="E16" s="364">
        <v>1000</v>
      </c>
      <c r="F16" s="365">
        <v>600</v>
      </c>
      <c r="G16" s="366">
        <v>120</v>
      </c>
      <c r="H16" s="742">
        <v>4</v>
      </c>
      <c r="I16" s="743">
        <f>E16*F16*H16/1000000</f>
        <v>2.4</v>
      </c>
      <c r="J16" s="744">
        <f>E16*F16*G16*H16/1000000000</f>
        <v>0.28799999999999998</v>
      </c>
      <c r="K16" s="745">
        <v>3560</v>
      </c>
      <c r="L16" s="746">
        <f t="shared" si="0"/>
        <v>427.2</v>
      </c>
      <c r="M16" s="747">
        <f t="shared" si="3"/>
        <v>512.64</v>
      </c>
      <c r="N16" s="748">
        <f t="shared" si="1"/>
        <v>3560</v>
      </c>
      <c r="O16" s="136">
        <f t="shared" si="2"/>
        <v>4272</v>
      </c>
    </row>
    <row r="17" spans="1:17" s="359" customFormat="1" ht="16.5" customHeight="1">
      <c r="A17" s="895"/>
      <c r="B17" s="818"/>
      <c r="C17" s="204">
        <v>39703</v>
      </c>
      <c r="D17" s="228" t="s">
        <v>98</v>
      </c>
      <c r="E17" s="368">
        <v>1000</v>
      </c>
      <c r="F17" s="369">
        <v>600</v>
      </c>
      <c r="G17" s="370">
        <v>200</v>
      </c>
      <c r="H17" s="749">
        <v>2</v>
      </c>
      <c r="I17" s="750">
        <f>E17*F17*H17/1000000</f>
        <v>1.2</v>
      </c>
      <c r="J17" s="751">
        <f>E17*F17*G17*H17/1000000000</f>
        <v>0.24</v>
      </c>
      <c r="K17" s="752">
        <v>3560</v>
      </c>
      <c r="L17" s="753">
        <f t="shared" si="0"/>
        <v>712</v>
      </c>
      <c r="M17" s="754">
        <f t="shared" si="3"/>
        <v>854.4</v>
      </c>
      <c r="N17" s="755">
        <f t="shared" si="1"/>
        <v>3560</v>
      </c>
      <c r="O17" s="196">
        <f t="shared" si="2"/>
        <v>4272</v>
      </c>
      <c r="P17" s="354"/>
      <c r="Q17" s="354"/>
    </row>
    <row r="18" spans="1:17" ht="16.5" customHeight="1">
      <c r="A18" s="894" t="s">
        <v>16</v>
      </c>
      <c r="B18" s="860" t="s">
        <v>156</v>
      </c>
      <c r="C18" s="203">
        <v>39260</v>
      </c>
      <c r="D18" s="756" t="s">
        <v>98</v>
      </c>
      <c r="E18" s="371">
        <v>1000</v>
      </c>
      <c r="F18" s="372">
        <v>600</v>
      </c>
      <c r="G18" s="373">
        <v>50</v>
      </c>
      <c r="H18" s="757">
        <v>10</v>
      </c>
      <c r="I18" s="758">
        <v>6</v>
      </c>
      <c r="J18" s="759">
        <v>0.3</v>
      </c>
      <c r="K18" s="760">
        <v>4660</v>
      </c>
      <c r="L18" s="761">
        <f t="shared" si="0"/>
        <v>233</v>
      </c>
      <c r="M18" s="762">
        <f t="shared" si="3"/>
        <v>279.60000000000002</v>
      </c>
      <c r="N18" s="763">
        <f t="shared" si="1"/>
        <v>4660</v>
      </c>
      <c r="O18" s="172">
        <f t="shared" si="2"/>
        <v>5592</v>
      </c>
      <c r="P18" s="354"/>
      <c r="Q18" s="354"/>
    </row>
    <row r="19" spans="1:17" ht="16.5" customHeight="1">
      <c r="A19" s="894"/>
      <c r="B19" s="860"/>
      <c r="C19" s="203">
        <v>39261</v>
      </c>
      <c r="D19" s="227" t="s">
        <v>98</v>
      </c>
      <c r="E19" s="364">
        <v>1000</v>
      </c>
      <c r="F19" s="365">
        <v>600</v>
      </c>
      <c r="G19" s="366">
        <v>60</v>
      </c>
      <c r="H19" s="742">
        <v>8</v>
      </c>
      <c r="I19" s="743">
        <v>4.8</v>
      </c>
      <c r="J19" s="744">
        <v>0.28799999999999998</v>
      </c>
      <c r="K19" s="745">
        <v>4660</v>
      </c>
      <c r="L19" s="746">
        <f t="shared" si="0"/>
        <v>279.60000000000002</v>
      </c>
      <c r="M19" s="747">
        <f t="shared" si="3"/>
        <v>335.52</v>
      </c>
      <c r="N19" s="748">
        <f t="shared" si="1"/>
        <v>4660</v>
      </c>
      <c r="O19" s="136">
        <f t="shared" si="2"/>
        <v>5592</v>
      </c>
      <c r="P19" s="354"/>
      <c r="Q19" s="354"/>
    </row>
    <row r="20" spans="1:17" ht="16.5" customHeight="1">
      <c r="A20" s="894"/>
      <c r="B20" s="860"/>
      <c r="C20" s="203">
        <v>73469</v>
      </c>
      <c r="D20" s="227" t="s">
        <v>98</v>
      </c>
      <c r="E20" s="364">
        <v>1000</v>
      </c>
      <c r="F20" s="365">
        <v>600</v>
      </c>
      <c r="G20" s="366">
        <v>70</v>
      </c>
      <c r="H20" s="742">
        <v>6</v>
      </c>
      <c r="I20" s="743">
        <v>3.5999999999999996</v>
      </c>
      <c r="J20" s="744">
        <v>0.25199999999999995</v>
      </c>
      <c r="K20" s="745">
        <v>4660</v>
      </c>
      <c r="L20" s="746">
        <f t="shared" si="0"/>
        <v>326.2</v>
      </c>
      <c r="M20" s="747">
        <f t="shared" si="3"/>
        <v>391.44</v>
      </c>
      <c r="N20" s="748">
        <f t="shared" si="1"/>
        <v>4660</v>
      </c>
      <c r="O20" s="136">
        <f t="shared" si="2"/>
        <v>5592</v>
      </c>
      <c r="P20" s="354"/>
      <c r="Q20" s="354"/>
    </row>
    <row r="21" spans="1:17" ht="16.5" customHeight="1">
      <c r="A21" s="894"/>
      <c r="B21" s="860"/>
      <c r="C21" s="203">
        <v>39263</v>
      </c>
      <c r="D21" s="227" t="s">
        <v>98</v>
      </c>
      <c r="E21" s="364">
        <v>1000</v>
      </c>
      <c r="F21" s="365">
        <v>600</v>
      </c>
      <c r="G21" s="366">
        <v>80</v>
      </c>
      <c r="H21" s="742">
        <v>6</v>
      </c>
      <c r="I21" s="743">
        <v>3.5999999999999996</v>
      </c>
      <c r="J21" s="744">
        <v>0.28799999999999998</v>
      </c>
      <c r="K21" s="745">
        <v>4660</v>
      </c>
      <c r="L21" s="746">
        <f t="shared" si="0"/>
        <v>372.8</v>
      </c>
      <c r="M21" s="747">
        <f t="shared" si="3"/>
        <v>447.36</v>
      </c>
      <c r="N21" s="748">
        <f t="shared" si="1"/>
        <v>4660</v>
      </c>
      <c r="O21" s="136">
        <f t="shared" si="2"/>
        <v>5592</v>
      </c>
      <c r="P21" s="354"/>
      <c r="Q21" s="354"/>
    </row>
    <row r="22" spans="1:17" ht="16.5" customHeight="1">
      <c r="A22" s="894"/>
      <c r="B22" s="860"/>
      <c r="C22" s="203">
        <v>39264</v>
      </c>
      <c r="D22" s="227" t="s">
        <v>98</v>
      </c>
      <c r="E22" s="364">
        <v>1000</v>
      </c>
      <c r="F22" s="365">
        <v>600</v>
      </c>
      <c r="G22" s="366">
        <v>90</v>
      </c>
      <c r="H22" s="742">
        <v>6</v>
      </c>
      <c r="I22" s="743">
        <v>3.5999999999999996</v>
      </c>
      <c r="J22" s="744">
        <v>0.32399999999999995</v>
      </c>
      <c r="K22" s="745">
        <v>4660</v>
      </c>
      <c r="L22" s="746">
        <f t="shared" si="0"/>
        <v>419.4</v>
      </c>
      <c r="M22" s="747">
        <f t="shared" si="3"/>
        <v>503.28</v>
      </c>
      <c r="N22" s="748">
        <f t="shared" si="1"/>
        <v>4660</v>
      </c>
      <c r="O22" s="136">
        <f t="shared" si="2"/>
        <v>5592</v>
      </c>
      <c r="P22" s="354"/>
      <c r="Q22" s="354"/>
    </row>
    <row r="23" spans="1:17" ht="16.5" customHeight="1">
      <c r="A23" s="894"/>
      <c r="B23" s="860"/>
      <c r="C23" s="203">
        <v>39265</v>
      </c>
      <c r="D23" s="408" t="s">
        <v>97</v>
      </c>
      <c r="E23" s="409">
        <v>1000</v>
      </c>
      <c r="F23" s="410">
        <v>600</v>
      </c>
      <c r="G23" s="411">
        <v>100</v>
      </c>
      <c r="H23" s="248">
        <v>4</v>
      </c>
      <c r="I23" s="249">
        <v>2.4</v>
      </c>
      <c r="J23" s="250">
        <v>0.24</v>
      </c>
      <c r="K23" s="251">
        <v>4610</v>
      </c>
      <c r="L23" s="252">
        <f t="shared" si="0"/>
        <v>461</v>
      </c>
      <c r="M23" s="253">
        <f t="shared" si="3"/>
        <v>553.20000000000005</v>
      </c>
      <c r="N23" s="254">
        <f t="shared" si="1"/>
        <v>4610</v>
      </c>
      <c r="O23" s="255">
        <f t="shared" si="2"/>
        <v>5532</v>
      </c>
      <c r="P23" s="354"/>
      <c r="Q23" s="354"/>
    </row>
    <row r="24" spans="1:17" ht="16.5" customHeight="1">
      <c r="A24" s="894"/>
      <c r="B24" s="860"/>
      <c r="C24" s="203">
        <v>72065</v>
      </c>
      <c r="D24" s="227" t="s">
        <v>98</v>
      </c>
      <c r="E24" s="364">
        <v>1000</v>
      </c>
      <c r="F24" s="365">
        <v>600</v>
      </c>
      <c r="G24" s="366">
        <v>110</v>
      </c>
      <c r="H24" s="742">
        <v>4</v>
      </c>
      <c r="I24" s="743">
        <v>2.4</v>
      </c>
      <c r="J24" s="744">
        <v>0.26400000000000001</v>
      </c>
      <c r="K24" s="745">
        <v>4660</v>
      </c>
      <c r="L24" s="746">
        <f t="shared" si="0"/>
        <v>512.6</v>
      </c>
      <c r="M24" s="747">
        <f t="shared" si="3"/>
        <v>615.12</v>
      </c>
      <c r="N24" s="748">
        <f t="shared" si="1"/>
        <v>4660</v>
      </c>
      <c r="O24" s="136">
        <f t="shared" si="2"/>
        <v>5592</v>
      </c>
      <c r="P24" s="354"/>
      <c r="Q24" s="354"/>
    </row>
    <row r="25" spans="1:17" ht="16.5" customHeight="1">
      <c r="A25" s="894"/>
      <c r="B25" s="860"/>
      <c r="C25" s="203">
        <v>101915</v>
      </c>
      <c r="D25" s="227" t="s">
        <v>98</v>
      </c>
      <c r="E25" s="364">
        <v>1000</v>
      </c>
      <c r="F25" s="365">
        <v>600</v>
      </c>
      <c r="G25" s="366">
        <v>120</v>
      </c>
      <c r="H25" s="742">
        <v>4</v>
      </c>
      <c r="I25" s="743">
        <v>2.4</v>
      </c>
      <c r="J25" s="744">
        <v>0.28799999999999998</v>
      </c>
      <c r="K25" s="745">
        <v>4660</v>
      </c>
      <c r="L25" s="746">
        <f t="shared" si="0"/>
        <v>559.20000000000005</v>
      </c>
      <c r="M25" s="747">
        <f t="shared" si="3"/>
        <v>671.04</v>
      </c>
      <c r="N25" s="748">
        <f t="shared" si="1"/>
        <v>4660</v>
      </c>
      <c r="O25" s="136">
        <f t="shared" si="2"/>
        <v>5592</v>
      </c>
      <c r="P25" s="354"/>
      <c r="Q25" s="354"/>
    </row>
    <row r="26" spans="1:17" ht="16.5" customHeight="1">
      <c r="A26" s="894"/>
      <c r="B26" s="860"/>
      <c r="C26" s="203">
        <v>101917</v>
      </c>
      <c r="D26" s="227" t="s">
        <v>98</v>
      </c>
      <c r="E26" s="364">
        <v>1000</v>
      </c>
      <c r="F26" s="365">
        <v>600</v>
      </c>
      <c r="G26" s="366">
        <v>130</v>
      </c>
      <c r="H26" s="742">
        <v>3</v>
      </c>
      <c r="I26" s="743">
        <v>1.7999999999999998</v>
      </c>
      <c r="J26" s="744">
        <v>0.23399999999999996</v>
      </c>
      <c r="K26" s="745">
        <v>4660</v>
      </c>
      <c r="L26" s="746">
        <f t="shared" si="0"/>
        <v>605.79999999999995</v>
      </c>
      <c r="M26" s="747">
        <f t="shared" si="3"/>
        <v>726.96</v>
      </c>
      <c r="N26" s="748">
        <f t="shared" si="1"/>
        <v>4660</v>
      </c>
      <c r="O26" s="136">
        <f t="shared" si="2"/>
        <v>5592</v>
      </c>
      <c r="P26" s="354"/>
      <c r="Q26" s="354"/>
    </row>
    <row r="27" spans="1:17" ht="16.5" customHeight="1">
      <c r="A27" s="894"/>
      <c r="B27" s="860"/>
      <c r="C27" s="203">
        <v>76581</v>
      </c>
      <c r="D27" s="227" t="s">
        <v>98</v>
      </c>
      <c r="E27" s="364">
        <v>1000</v>
      </c>
      <c r="F27" s="365">
        <v>600</v>
      </c>
      <c r="G27" s="366">
        <v>140</v>
      </c>
      <c r="H27" s="742">
        <v>3</v>
      </c>
      <c r="I27" s="743">
        <v>1.7999999999999998</v>
      </c>
      <c r="J27" s="744">
        <v>0.25199999999999995</v>
      </c>
      <c r="K27" s="745">
        <v>4660</v>
      </c>
      <c r="L27" s="746">
        <f t="shared" si="0"/>
        <v>652.4</v>
      </c>
      <c r="M27" s="747">
        <f t="shared" si="3"/>
        <v>782.88</v>
      </c>
      <c r="N27" s="748">
        <f t="shared" si="1"/>
        <v>4660</v>
      </c>
      <c r="O27" s="136">
        <f t="shared" si="2"/>
        <v>5592</v>
      </c>
      <c r="P27" s="354"/>
      <c r="Q27" s="354"/>
    </row>
    <row r="28" spans="1:17" ht="16.5" customHeight="1">
      <c r="A28" s="894"/>
      <c r="B28" s="860"/>
      <c r="C28" s="203">
        <v>99299</v>
      </c>
      <c r="D28" s="227" t="s">
        <v>98</v>
      </c>
      <c r="E28" s="364">
        <v>1000</v>
      </c>
      <c r="F28" s="365">
        <v>600</v>
      </c>
      <c r="G28" s="366">
        <v>150</v>
      </c>
      <c r="H28" s="742">
        <v>3</v>
      </c>
      <c r="I28" s="743">
        <v>1.7999999999999998</v>
      </c>
      <c r="J28" s="744">
        <v>0.27</v>
      </c>
      <c r="K28" s="745">
        <v>4660</v>
      </c>
      <c r="L28" s="746">
        <f t="shared" si="0"/>
        <v>699</v>
      </c>
      <c r="M28" s="747">
        <f t="shared" si="3"/>
        <v>838.8</v>
      </c>
      <c r="N28" s="748">
        <f t="shared" si="1"/>
        <v>4660</v>
      </c>
      <c r="O28" s="136">
        <f t="shared" si="2"/>
        <v>5592</v>
      </c>
      <c r="P28" s="354"/>
      <c r="Q28" s="354"/>
    </row>
    <row r="29" spans="1:17" ht="16.5" customHeight="1">
      <c r="A29" s="894"/>
      <c r="B29" s="860"/>
      <c r="C29" s="203">
        <v>220055</v>
      </c>
      <c r="D29" s="227" t="s">
        <v>98</v>
      </c>
      <c r="E29" s="364">
        <v>1000</v>
      </c>
      <c r="F29" s="365">
        <v>600</v>
      </c>
      <c r="G29" s="366">
        <v>160</v>
      </c>
      <c r="H29" s="742">
        <v>2</v>
      </c>
      <c r="I29" s="743">
        <v>1.2</v>
      </c>
      <c r="J29" s="744">
        <v>0.192</v>
      </c>
      <c r="K29" s="745">
        <v>4660</v>
      </c>
      <c r="L29" s="746">
        <f t="shared" si="0"/>
        <v>745.6</v>
      </c>
      <c r="M29" s="747">
        <f t="shared" si="3"/>
        <v>894.72</v>
      </c>
      <c r="N29" s="748">
        <f t="shared" si="1"/>
        <v>4660</v>
      </c>
      <c r="O29" s="136">
        <f t="shared" si="2"/>
        <v>5592</v>
      </c>
      <c r="P29" s="354"/>
      <c r="Q29" s="354"/>
    </row>
    <row r="30" spans="1:17" ht="16.5" customHeight="1">
      <c r="A30" s="894"/>
      <c r="B30" s="860"/>
      <c r="C30" s="203">
        <v>220057</v>
      </c>
      <c r="D30" s="227" t="s">
        <v>98</v>
      </c>
      <c r="E30" s="364">
        <v>1000</v>
      </c>
      <c r="F30" s="365">
        <v>600</v>
      </c>
      <c r="G30" s="366">
        <v>170</v>
      </c>
      <c r="H30" s="742">
        <v>2</v>
      </c>
      <c r="I30" s="743">
        <v>1.2</v>
      </c>
      <c r="J30" s="744">
        <v>0.20399999999999999</v>
      </c>
      <c r="K30" s="745">
        <v>4660</v>
      </c>
      <c r="L30" s="746">
        <f t="shared" si="0"/>
        <v>792.2</v>
      </c>
      <c r="M30" s="747">
        <f t="shared" si="3"/>
        <v>950.64</v>
      </c>
      <c r="N30" s="748">
        <f t="shared" si="1"/>
        <v>4660</v>
      </c>
      <c r="O30" s="136">
        <f t="shared" si="2"/>
        <v>5592</v>
      </c>
      <c r="P30" s="354"/>
      <c r="Q30" s="354"/>
    </row>
    <row r="31" spans="1:17" ht="16.5" customHeight="1">
      <c r="A31" s="894"/>
      <c r="B31" s="860"/>
      <c r="C31" s="203">
        <v>99310</v>
      </c>
      <c r="D31" s="227" t="s">
        <v>98</v>
      </c>
      <c r="E31" s="364">
        <v>1000</v>
      </c>
      <c r="F31" s="365">
        <v>600</v>
      </c>
      <c r="G31" s="366">
        <v>190</v>
      </c>
      <c r="H31" s="742">
        <v>2</v>
      </c>
      <c r="I31" s="743">
        <v>1.2</v>
      </c>
      <c r="J31" s="744">
        <v>0.22800000000000001</v>
      </c>
      <c r="K31" s="745">
        <v>4660</v>
      </c>
      <c r="L31" s="746">
        <f t="shared" si="0"/>
        <v>885.4</v>
      </c>
      <c r="M31" s="747">
        <f t="shared" si="3"/>
        <v>1062.48</v>
      </c>
      <c r="N31" s="748">
        <f t="shared" si="1"/>
        <v>4660</v>
      </c>
      <c r="O31" s="136">
        <f t="shared" si="2"/>
        <v>5592</v>
      </c>
      <c r="P31" s="354"/>
      <c r="Q31" s="354"/>
    </row>
    <row r="32" spans="1:17" ht="16.5" customHeight="1">
      <c r="A32" s="894"/>
      <c r="B32" s="860"/>
      <c r="C32" s="203">
        <v>227287</v>
      </c>
      <c r="D32" s="764" t="s">
        <v>98</v>
      </c>
      <c r="E32" s="364">
        <v>1000</v>
      </c>
      <c r="F32" s="365">
        <v>600</v>
      </c>
      <c r="G32" s="366">
        <v>200</v>
      </c>
      <c r="H32" s="765">
        <v>2</v>
      </c>
      <c r="I32" s="766">
        <v>1.2</v>
      </c>
      <c r="J32" s="767">
        <v>0.24</v>
      </c>
      <c r="K32" s="768">
        <v>4660</v>
      </c>
      <c r="L32" s="769">
        <f t="shared" si="0"/>
        <v>932</v>
      </c>
      <c r="M32" s="770">
        <f t="shared" si="3"/>
        <v>1118.4000000000001</v>
      </c>
      <c r="N32" s="771">
        <f t="shared" si="1"/>
        <v>4660</v>
      </c>
      <c r="O32" s="160">
        <f t="shared" si="2"/>
        <v>5592</v>
      </c>
      <c r="P32" s="354"/>
      <c r="Q32" s="354"/>
    </row>
    <row r="33" spans="1:17" ht="16.5" customHeight="1">
      <c r="A33" s="893" t="s">
        <v>17</v>
      </c>
      <c r="B33" s="820" t="s">
        <v>157</v>
      </c>
      <c r="C33" s="772">
        <v>39276</v>
      </c>
      <c r="D33" s="412" t="s">
        <v>97</v>
      </c>
      <c r="E33" s="413">
        <v>1000</v>
      </c>
      <c r="F33" s="414">
        <v>600</v>
      </c>
      <c r="G33" s="415">
        <v>50</v>
      </c>
      <c r="H33" s="316">
        <v>6</v>
      </c>
      <c r="I33" s="317">
        <v>3.5999999999999996</v>
      </c>
      <c r="J33" s="318">
        <v>0.17999999999999997</v>
      </c>
      <c r="K33" s="319">
        <v>6390</v>
      </c>
      <c r="L33" s="320">
        <f t="shared" si="0"/>
        <v>319.5</v>
      </c>
      <c r="M33" s="321">
        <f t="shared" si="3"/>
        <v>383.4</v>
      </c>
      <c r="N33" s="322">
        <f t="shared" si="1"/>
        <v>6390</v>
      </c>
      <c r="O33" s="323">
        <f t="shared" si="2"/>
        <v>7668</v>
      </c>
      <c r="P33" s="354"/>
      <c r="Q33" s="354"/>
    </row>
    <row r="34" spans="1:17" ht="16.5" customHeight="1">
      <c r="A34" s="894"/>
      <c r="B34" s="860"/>
      <c r="C34" s="203">
        <v>72496</v>
      </c>
      <c r="D34" s="227" t="s">
        <v>98</v>
      </c>
      <c r="E34" s="364">
        <v>1000</v>
      </c>
      <c r="F34" s="365">
        <v>600</v>
      </c>
      <c r="G34" s="366">
        <v>80</v>
      </c>
      <c r="H34" s="742">
        <v>4</v>
      </c>
      <c r="I34" s="743">
        <v>2.4</v>
      </c>
      <c r="J34" s="744">
        <v>0.192</v>
      </c>
      <c r="K34" s="745">
        <v>6450</v>
      </c>
      <c r="L34" s="746">
        <f t="shared" si="0"/>
        <v>516</v>
      </c>
      <c r="M34" s="747">
        <f t="shared" si="3"/>
        <v>619.20000000000005</v>
      </c>
      <c r="N34" s="748">
        <f t="shared" si="1"/>
        <v>6450</v>
      </c>
      <c r="O34" s="136">
        <f t="shared" si="2"/>
        <v>7740</v>
      </c>
      <c r="P34" s="354"/>
      <c r="Q34" s="354"/>
    </row>
    <row r="35" spans="1:17" ht="16.5" customHeight="1">
      <c r="A35" s="894"/>
      <c r="B35" s="860"/>
      <c r="C35" s="203">
        <v>39281</v>
      </c>
      <c r="D35" s="227" t="s">
        <v>98</v>
      </c>
      <c r="E35" s="364">
        <v>1000</v>
      </c>
      <c r="F35" s="365">
        <v>600</v>
      </c>
      <c r="G35" s="366">
        <v>100</v>
      </c>
      <c r="H35" s="742">
        <v>3</v>
      </c>
      <c r="I35" s="743">
        <v>1.7999999999999998</v>
      </c>
      <c r="J35" s="744">
        <v>0.17999999999999997</v>
      </c>
      <c r="K35" s="745">
        <v>6450</v>
      </c>
      <c r="L35" s="746">
        <f t="shared" si="0"/>
        <v>645</v>
      </c>
      <c r="M35" s="747">
        <f t="shared" si="3"/>
        <v>774</v>
      </c>
      <c r="N35" s="748">
        <f t="shared" si="1"/>
        <v>6450</v>
      </c>
      <c r="O35" s="136">
        <f t="shared" si="2"/>
        <v>7740</v>
      </c>
      <c r="P35" s="354"/>
      <c r="Q35" s="354"/>
    </row>
    <row r="36" spans="1:17" ht="16.5" customHeight="1">
      <c r="A36" s="894"/>
      <c r="B36" s="860"/>
      <c r="C36" s="203"/>
      <c r="D36" s="227" t="s">
        <v>98</v>
      </c>
      <c r="E36" s="364">
        <v>1000</v>
      </c>
      <c r="F36" s="365">
        <v>600</v>
      </c>
      <c r="G36" s="366">
        <v>120</v>
      </c>
      <c r="H36" s="742">
        <v>3</v>
      </c>
      <c r="I36" s="743">
        <v>1.7999999999999998</v>
      </c>
      <c r="J36" s="744">
        <v>0.21599999999999997</v>
      </c>
      <c r="K36" s="745">
        <v>6450</v>
      </c>
      <c r="L36" s="746">
        <f t="shared" si="0"/>
        <v>774</v>
      </c>
      <c r="M36" s="747">
        <f t="shared" si="3"/>
        <v>928.8</v>
      </c>
      <c r="N36" s="748">
        <f t="shared" si="1"/>
        <v>6450</v>
      </c>
      <c r="O36" s="136">
        <f t="shared" si="2"/>
        <v>7740</v>
      </c>
      <c r="P36" s="354"/>
      <c r="Q36" s="354"/>
    </row>
    <row r="37" spans="1:17" ht="16.5" customHeight="1">
      <c r="A37" s="894"/>
      <c r="B37" s="860"/>
      <c r="C37" s="203">
        <v>76625</v>
      </c>
      <c r="D37" s="227" t="s">
        <v>98</v>
      </c>
      <c r="E37" s="364">
        <v>1000</v>
      </c>
      <c r="F37" s="365">
        <v>600</v>
      </c>
      <c r="G37" s="366">
        <v>140</v>
      </c>
      <c r="H37" s="742">
        <v>2</v>
      </c>
      <c r="I37" s="743">
        <v>1.2</v>
      </c>
      <c r="J37" s="744">
        <v>0.16800000000000001</v>
      </c>
      <c r="K37" s="745">
        <v>6450</v>
      </c>
      <c r="L37" s="746">
        <f t="shared" si="0"/>
        <v>903</v>
      </c>
      <c r="M37" s="747">
        <f t="shared" si="3"/>
        <v>1083.5999999999999</v>
      </c>
      <c r="N37" s="748">
        <f t="shared" si="1"/>
        <v>6450</v>
      </c>
      <c r="O37" s="136">
        <f t="shared" si="2"/>
        <v>7740</v>
      </c>
      <c r="P37" s="354"/>
      <c r="Q37" s="354"/>
    </row>
    <row r="38" spans="1:17" ht="16.5" customHeight="1">
      <c r="A38" s="894"/>
      <c r="B38" s="860"/>
      <c r="C38" s="203">
        <v>105213</v>
      </c>
      <c r="D38" s="227" t="s">
        <v>98</v>
      </c>
      <c r="E38" s="364">
        <v>1000</v>
      </c>
      <c r="F38" s="365">
        <v>600</v>
      </c>
      <c r="G38" s="366">
        <v>150</v>
      </c>
      <c r="H38" s="742">
        <v>2</v>
      </c>
      <c r="I38" s="743">
        <v>1.2</v>
      </c>
      <c r="J38" s="744">
        <v>0.18</v>
      </c>
      <c r="K38" s="745">
        <v>6450</v>
      </c>
      <c r="L38" s="746">
        <f t="shared" si="0"/>
        <v>967.5</v>
      </c>
      <c r="M38" s="747">
        <f t="shared" si="3"/>
        <v>1161</v>
      </c>
      <c r="N38" s="748">
        <f t="shared" si="1"/>
        <v>6450</v>
      </c>
      <c r="O38" s="136">
        <f t="shared" si="2"/>
        <v>7740</v>
      </c>
      <c r="P38" s="354"/>
      <c r="Q38" s="354"/>
    </row>
    <row r="39" spans="1:17" ht="16.5" customHeight="1">
      <c r="A39" s="895"/>
      <c r="B39" s="818"/>
      <c r="C39" s="204">
        <v>105222</v>
      </c>
      <c r="D39" s="228" t="s">
        <v>98</v>
      </c>
      <c r="E39" s="368">
        <v>1000</v>
      </c>
      <c r="F39" s="369">
        <v>600</v>
      </c>
      <c r="G39" s="370">
        <v>200</v>
      </c>
      <c r="H39" s="749">
        <v>2</v>
      </c>
      <c r="I39" s="750">
        <v>1.2</v>
      </c>
      <c r="J39" s="751">
        <v>0.24</v>
      </c>
      <c r="K39" s="752">
        <v>6450</v>
      </c>
      <c r="L39" s="753">
        <f t="shared" si="0"/>
        <v>1290</v>
      </c>
      <c r="M39" s="754">
        <f t="shared" si="3"/>
        <v>1548</v>
      </c>
      <c r="N39" s="755">
        <f t="shared" si="1"/>
        <v>6450</v>
      </c>
      <c r="O39" s="196">
        <f t="shared" si="2"/>
        <v>7740</v>
      </c>
      <c r="P39" s="354"/>
      <c r="Q39" s="354"/>
    </row>
    <row r="40" spans="1:17" ht="16.5" customHeight="1">
      <c r="A40" s="894" t="s">
        <v>18</v>
      </c>
      <c r="B40" s="860" t="s">
        <v>158</v>
      </c>
      <c r="C40" s="203">
        <v>90154</v>
      </c>
      <c r="D40" s="756" t="s">
        <v>98</v>
      </c>
      <c r="E40" s="396">
        <v>1000</v>
      </c>
      <c r="F40" s="397">
        <v>600</v>
      </c>
      <c r="G40" s="398">
        <v>50</v>
      </c>
      <c r="H40" s="757">
        <v>6</v>
      </c>
      <c r="I40" s="758">
        <v>3.5999999999999996</v>
      </c>
      <c r="J40" s="759">
        <v>0.17999999999999997</v>
      </c>
      <c r="K40" s="760">
        <v>8360</v>
      </c>
      <c r="L40" s="761">
        <f t="shared" si="0"/>
        <v>418</v>
      </c>
      <c r="M40" s="762">
        <f t="shared" si="3"/>
        <v>501.6</v>
      </c>
      <c r="N40" s="763">
        <f t="shared" si="1"/>
        <v>8360</v>
      </c>
      <c r="O40" s="172">
        <f t="shared" si="2"/>
        <v>10032</v>
      </c>
      <c r="P40" s="354"/>
      <c r="Q40" s="354"/>
    </row>
    <row r="41" spans="1:17" ht="16.5" customHeight="1">
      <c r="A41" s="894"/>
      <c r="B41" s="860"/>
      <c r="C41" s="203">
        <v>39293</v>
      </c>
      <c r="D41" s="227" t="s">
        <v>98</v>
      </c>
      <c r="E41" s="364">
        <v>1000</v>
      </c>
      <c r="F41" s="365">
        <v>600</v>
      </c>
      <c r="G41" s="366">
        <v>60</v>
      </c>
      <c r="H41" s="742">
        <v>4</v>
      </c>
      <c r="I41" s="743">
        <v>2.4</v>
      </c>
      <c r="J41" s="744">
        <v>0.16800000000000001</v>
      </c>
      <c r="K41" s="745">
        <v>8360</v>
      </c>
      <c r="L41" s="746">
        <f t="shared" si="0"/>
        <v>501.6</v>
      </c>
      <c r="M41" s="747">
        <f t="shared" si="3"/>
        <v>601.91999999999996</v>
      </c>
      <c r="N41" s="748">
        <f t="shared" si="1"/>
        <v>8360</v>
      </c>
      <c r="O41" s="136">
        <f t="shared" si="2"/>
        <v>10032</v>
      </c>
      <c r="P41" s="354"/>
      <c r="Q41" s="354"/>
    </row>
    <row r="42" spans="1:17" ht="16.5" customHeight="1">
      <c r="A42" s="894"/>
      <c r="B42" s="860"/>
      <c r="C42" s="203">
        <v>99463</v>
      </c>
      <c r="D42" s="227" t="s">
        <v>98</v>
      </c>
      <c r="E42" s="364">
        <v>1000</v>
      </c>
      <c r="F42" s="365">
        <v>600</v>
      </c>
      <c r="G42" s="366">
        <v>80</v>
      </c>
      <c r="H42" s="742">
        <v>4</v>
      </c>
      <c r="I42" s="743">
        <v>2.4</v>
      </c>
      <c r="J42" s="744">
        <v>0.192</v>
      </c>
      <c r="K42" s="745">
        <v>8360</v>
      </c>
      <c r="L42" s="746">
        <f t="shared" si="0"/>
        <v>668.8</v>
      </c>
      <c r="M42" s="747">
        <f t="shared" si="3"/>
        <v>802.56</v>
      </c>
      <c r="N42" s="748">
        <f t="shared" si="1"/>
        <v>8360</v>
      </c>
      <c r="O42" s="136">
        <f t="shared" si="2"/>
        <v>10032</v>
      </c>
      <c r="P42" s="354"/>
      <c r="Q42" s="354"/>
    </row>
    <row r="43" spans="1:17" ht="16.5" customHeight="1">
      <c r="A43" s="894"/>
      <c r="B43" s="860"/>
      <c r="C43" s="203">
        <v>105149</v>
      </c>
      <c r="D43" s="227" t="s">
        <v>98</v>
      </c>
      <c r="E43" s="364">
        <v>1000</v>
      </c>
      <c r="F43" s="365">
        <v>600</v>
      </c>
      <c r="G43" s="366">
        <v>90</v>
      </c>
      <c r="H43" s="742">
        <v>4</v>
      </c>
      <c r="I43" s="743">
        <v>2.4</v>
      </c>
      <c r="J43" s="744">
        <v>0.216</v>
      </c>
      <c r="K43" s="745">
        <v>8360</v>
      </c>
      <c r="L43" s="746">
        <f t="shared" si="0"/>
        <v>752.4</v>
      </c>
      <c r="M43" s="747">
        <f t="shared" si="3"/>
        <v>902.88</v>
      </c>
      <c r="N43" s="748">
        <f t="shared" si="1"/>
        <v>8360</v>
      </c>
      <c r="O43" s="136">
        <f t="shared" si="2"/>
        <v>10032</v>
      </c>
      <c r="P43" s="354"/>
      <c r="Q43" s="354"/>
    </row>
    <row r="44" spans="1:17" ht="16.5" customHeight="1">
      <c r="A44" s="894"/>
      <c r="B44" s="860"/>
      <c r="C44" s="203">
        <v>39297</v>
      </c>
      <c r="D44" s="408" t="s">
        <v>97</v>
      </c>
      <c r="E44" s="409">
        <v>1000</v>
      </c>
      <c r="F44" s="410">
        <v>600</v>
      </c>
      <c r="G44" s="411">
        <v>100</v>
      </c>
      <c r="H44" s="248">
        <v>3</v>
      </c>
      <c r="I44" s="249">
        <v>1.7999999999999998</v>
      </c>
      <c r="J44" s="250">
        <v>0.17999999999999997</v>
      </c>
      <c r="K44" s="251">
        <v>8280</v>
      </c>
      <c r="L44" s="252">
        <f t="shared" si="0"/>
        <v>828</v>
      </c>
      <c r="M44" s="253">
        <f t="shared" si="3"/>
        <v>993.6</v>
      </c>
      <c r="N44" s="254">
        <f t="shared" si="1"/>
        <v>8280</v>
      </c>
      <c r="O44" s="255">
        <f t="shared" si="2"/>
        <v>9936</v>
      </c>
      <c r="P44" s="354"/>
      <c r="Q44" s="354"/>
    </row>
    <row r="45" spans="1:17" ht="16.5" customHeight="1">
      <c r="A45" s="894"/>
      <c r="B45" s="860"/>
      <c r="C45" s="203">
        <v>85903</v>
      </c>
      <c r="D45" s="227" t="s">
        <v>98</v>
      </c>
      <c r="E45" s="364">
        <v>1000</v>
      </c>
      <c r="F45" s="365">
        <v>600</v>
      </c>
      <c r="G45" s="366">
        <v>150</v>
      </c>
      <c r="H45" s="742">
        <v>2</v>
      </c>
      <c r="I45" s="743">
        <v>1.2</v>
      </c>
      <c r="J45" s="744">
        <v>0.18</v>
      </c>
      <c r="K45" s="745">
        <v>8360</v>
      </c>
      <c r="L45" s="746">
        <f t="shared" ref="L45:L80" si="4">ROUND(N45*G45/1000,2)</f>
        <v>1254</v>
      </c>
      <c r="M45" s="747">
        <f t="shared" si="3"/>
        <v>1504.8</v>
      </c>
      <c r="N45" s="748">
        <f t="shared" ref="N45:N80" si="5">ROUND(K45*(1-$O$9),2)</f>
        <v>8360</v>
      </c>
      <c r="O45" s="136">
        <f t="shared" si="2"/>
        <v>10032</v>
      </c>
      <c r="P45" s="354"/>
      <c r="Q45" s="354"/>
    </row>
    <row r="46" spans="1:17" ht="16.5" customHeight="1">
      <c r="A46" s="894"/>
      <c r="B46" s="860"/>
      <c r="C46" s="203"/>
      <c r="D46" s="227" t="s">
        <v>98</v>
      </c>
      <c r="E46" s="364">
        <v>1000</v>
      </c>
      <c r="F46" s="365">
        <v>600</v>
      </c>
      <c r="G46" s="366">
        <v>180</v>
      </c>
      <c r="H46" s="742">
        <v>2</v>
      </c>
      <c r="I46" s="743">
        <v>1.2</v>
      </c>
      <c r="J46" s="744">
        <v>0.216</v>
      </c>
      <c r="K46" s="745">
        <v>8360</v>
      </c>
      <c r="L46" s="746">
        <f t="shared" si="4"/>
        <v>1504.8</v>
      </c>
      <c r="M46" s="747">
        <f t="shared" si="3"/>
        <v>1805.76</v>
      </c>
      <c r="N46" s="748">
        <f t="shared" si="5"/>
        <v>8360</v>
      </c>
      <c r="O46" s="136">
        <f t="shared" si="2"/>
        <v>10032</v>
      </c>
      <c r="P46" s="354"/>
      <c r="Q46" s="354"/>
    </row>
    <row r="47" spans="1:17" ht="16.5" customHeight="1">
      <c r="A47" s="893" t="s">
        <v>19</v>
      </c>
      <c r="B47" s="820" t="s">
        <v>159</v>
      </c>
      <c r="C47" s="772">
        <v>72733</v>
      </c>
      <c r="D47" s="412" t="s">
        <v>97</v>
      </c>
      <c r="E47" s="413">
        <v>1000</v>
      </c>
      <c r="F47" s="414">
        <v>600</v>
      </c>
      <c r="G47" s="415">
        <v>50</v>
      </c>
      <c r="H47" s="316">
        <v>4</v>
      </c>
      <c r="I47" s="317">
        <v>2.4</v>
      </c>
      <c r="J47" s="318">
        <v>0.12</v>
      </c>
      <c r="K47" s="319">
        <v>10760</v>
      </c>
      <c r="L47" s="320">
        <f t="shared" si="4"/>
        <v>538</v>
      </c>
      <c r="M47" s="321">
        <f t="shared" si="3"/>
        <v>645.6</v>
      </c>
      <c r="N47" s="322">
        <f t="shared" si="5"/>
        <v>10760</v>
      </c>
      <c r="O47" s="323">
        <f t="shared" si="2"/>
        <v>12912</v>
      </c>
      <c r="P47" s="354"/>
      <c r="Q47" s="354"/>
    </row>
    <row r="48" spans="1:17" ht="16.5" customHeight="1">
      <c r="A48" s="894"/>
      <c r="B48" s="860"/>
      <c r="C48" s="203">
        <v>39308</v>
      </c>
      <c r="D48" s="227" t="s">
        <v>98</v>
      </c>
      <c r="E48" s="364">
        <v>1000</v>
      </c>
      <c r="F48" s="365">
        <v>600</v>
      </c>
      <c r="G48" s="366">
        <v>70</v>
      </c>
      <c r="H48" s="742">
        <v>4</v>
      </c>
      <c r="I48" s="743">
        <v>2.4</v>
      </c>
      <c r="J48" s="744">
        <v>0.16800000000000001</v>
      </c>
      <c r="K48" s="745">
        <v>10870</v>
      </c>
      <c r="L48" s="746">
        <f t="shared" si="4"/>
        <v>760.9</v>
      </c>
      <c r="M48" s="747">
        <f t="shared" si="3"/>
        <v>913.08</v>
      </c>
      <c r="N48" s="748">
        <f t="shared" si="5"/>
        <v>10870</v>
      </c>
      <c r="O48" s="136">
        <f t="shared" si="2"/>
        <v>13044</v>
      </c>
      <c r="P48" s="354"/>
      <c r="Q48" s="354"/>
    </row>
    <row r="49" spans="1:17" ht="16.5" customHeight="1">
      <c r="A49" s="894"/>
      <c r="B49" s="860"/>
      <c r="C49" s="203">
        <v>72227</v>
      </c>
      <c r="D49" s="227" t="s">
        <v>98</v>
      </c>
      <c r="E49" s="364">
        <v>1000</v>
      </c>
      <c r="F49" s="365">
        <v>600</v>
      </c>
      <c r="G49" s="366">
        <v>80</v>
      </c>
      <c r="H49" s="742">
        <v>2</v>
      </c>
      <c r="I49" s="743">
        <v>1.2</v>
      </c>
      <c r="J49" s="744">
        <v>9.6000000000000002E-2</v>
      </c>
      <c r="K49" s="745">
        <v>10870</v>
      </c>
      <c r="L49" s="746">
        <f t="shared" si="4"/>
        <v>869.6</v>
      </c>
      <c r="M49" s="747">
        <f t="shared" si="3"/>
        <v>1043.52</v>
      </c>
      <c r="N49" s="748">
        <f t="shared" si="5"/>
        <v>10870</v>
      </c>
      <c r="O49" s="136">
        <f t="shared" si="2"/>
        <v>13044</v>
      </c>
      <c r="P49" s="354"/>
      <c r="Q49" s="354"/>
    </row>
    <row r="50" spans="1:17" ht="16.5" customHeight="1">
      <c r="A50" s="894"/>
      <c r="B50" s="860"/>
      <c r="C50" s="203">
        <v>191450</v>
      </c>
      <c r="D50" s="227" t="s">
        <v>98</v>
      </c>
      <c r="E50" s="364">
        <v>1000</v>
      </c>
      <c r="F50" s="365">
        <v>600</v>
      </c>
      <c r="G50" s="366">
        <v>90</v>
      </c>
      <c r="H50" s="742">
        <v>2</v>
      </c>
      <c r="I50" s="743">
        <v>1.2</v>
      </c>
      <c r="J50" s="744">
        <v>0.108</v>
      </c>
      <c r="K50" s="745">
        <v>10870</v>
      </c>
      <c r="L50" s="746">
        <f t="shared" si="4"/>
        <v>978.3</v>
      </c>
      <c r="M50" s="747">
        <f t="shared" si="3"/>
        <v>1173.96</v>
      </c>
      <c r="N50" s="748">
        <f t="shared" si="5"/>
        <v>10870</v>
      </c>
      <c r="O50" s="136">
        <f t="shared" si="2"/>
        <v>13044</v>
      </c>
      <c r="P50" s="354"/>
      <c r="Q50" s="354"/>
    </row>
    <row r="51" spans="1:17" ht="16.5" customHeight="1">
      <c r="A51" s="894"/>
      <c r="B51" s="860"/>
      <c r="C51" s="203">
        <v>39311</v>
      </c>
      <c r="D51" s="227" t="s">
        <v>98</v>
      </c>
      <c r="E51" s="364">
        <v>1000</v>
      </c>
      <c r="F51" s="365">
        <v>600</v>
      </c>
      <c r="G51" s="366">
        <v>100</v>
      </c>
      <c r="H51" s="742">
        <v>2</v>
      </c>
      <c r="I51" s="743">
        <v>1.2</v>
      </c>
      <c r="J51" s="744">
        <v>0.12</v>
      </c>
      <c r="K51" s="745">
        <v>10870</v>
      </c>
      <c r="L51" s="746">
        <f t="shared" si="4"/>
        <v>1087</v>
      </c>
      <c r="M51" s="747">
        <f t="shared" si="3"/>
        <v>1304.4000000000001</v>
      </c>
      <c r="N51" s="748">
        <f t="shared" si="5"/>
        <v>10870</v>
      </c>
      <c r="O51" s="136">
        <f t="shared" si="2"/>
        <v>13044</v>
      </c>
      <c r="P51" s="354"/>
      <c r="Q51" s="354"/>
    </row>
    <row r="52" spans="1:17" ht="16.5" customHeight="1">
      <c r="A52" s="894"/>
      <c r="B52" s="860"/>
      <c r="C52" s="203">
        <v>115382</v>
      </c>
      <c r="D52" s="227" t="s">
        <v>98</v>
      </c>
      <c r="E52" s="364">
        <v>1000</v>
      </c>
      <c r="F52" s="365">
        <v>600</v>
      </c>
      <c r="G52" s="366">
        <v>120</v>
      </c>
      <c r="H52" s="742">
        <v>2</v>
      </c>
      <c r="I52" s="743">
        <v>1.2</v>
      </c>
      <c r="J52" s="744">
        <v>0.14399999999999999</v>
      </c>
      <c r="K52" s="745">
        <v>10870</v>
      </c>
      <c r="L52" s="746">
        <f t="shared" si="4"/>
        <v>1304.4000000000001</v>
      </c>
      <c r="M52" s="747">
        <f t="shared" si="3"/>
        <v>1565.28</v>
      </c>
      <c r="N52" s="748">
        <f t="shared" si="5"/>
        <v>10870</v>
      </c>
      <c r="O52" s="136">
        <f t="shared" si="2"/>
        <v>13044</v>
      </c>
      <c r="P52" s="354"/>
      <c r="Q52" s="354"/>
    </row>
    <row r="53" spans="1:17" ht="16.5" customHeight="1">
      <c r="A53" s="894"/>
      <c r="B53" s="860"/>
      <c r="C53" s="203">
        <v>190399</v>
      </c>
      <c r="D53" s="227" t="s">
        <v>98</v>
      </c>
      <c r="E53" s="364">
        <v>1000</v>
      </c>
      <c r="F53" s="365">
        <v>600</v>
      </c>
      <c r="G53" s="366">
        <v>130</v>
      </c>
      <c r="H53" s="742">
        <v>2</v>
      </c>
      <c r="I53" s="743">
        <v>1.2</v>
      </c>
      <c r="J53" s="744">
        <v>0.156</v>
      </c>
      <c r="K53" s="745">
        <v>10870</v>
      </c>
      <c r="L53" s="746">
        <f t="shared" si="4"/>
        <v>1413.1</v>
      </c>
      <c r="M53" s="747">
        <f t="shared" si="3"/>
        <v>1695.72</v>
      </c>
      <c r="N53" s="748">
        <f t="shared" si="5"/>
        <v>10870</v>
      </c>
      <c r="O53" s="136">
        <f t="shared" si="2"/>
        <v>13044</v>
      </c>
      <c r="P53" s="354"/>
      <c r="Q53" s="354"/>
    </row>
    <row r="54" spans="1:17" ht="16.5" customHeight="1">
      <c r="A54" s="895"/>
      <c r="B54" s="818"/>
      <c r="C54" s="204"/>
      <c r="D54" s="228" t="s">
        <v>98</v>
      </c>
      <c r="E54" s="368">
        <v>1000</v>
      </c>
      <c r="F54" s="369">
        <v>600</v>
      </c>
      <c r="G54" s="370">
        <v>160</v>
      </c>
      <c r="H54" s="749">
        <v>1</v>
      </c>
      <c r="I54" s="750">
        <v>0.6</v>
      </c>
      <c r="J54" s="751">
        <v>9.6000000000000002E-2</v>
      </c>
      <c r="K54" s="752">
        <v>10870</v>
      </c>
      <c r="L54" s="753">
        <f t="shared" si="4"/>
        <v>1739.2</v>
      </c>
      <c r="M54" s="754">
        <f t="shared" si="3"/>
        <v>2087.04</v>
      </c>
      <c r="N54" s="755">
        <f t="shared" si="5"/>
        <v>10870</v>
      </c>
      <c r="O54" s="196">
        <f t="shared" si="2"/>
        <v>13044</v>
      </c>
      <c r="P54" s="354"/>
      <c r="Q54" s="354"/>
    </row>
    <row r="55" spans="1:17" ht="24" customHeight="1">
      <c r="A55" s="868" t="s">
        <v>339</v>
      </c>
      <c r="B55" s="860" t="s">
        <v>160</v>
      </c>
      <c r="C55" s="728">
        <v>217905</v>
      </c>
      <c r="D55" s="756" t="s">
        <v>98</v>
      </c>
      <c r="E55" s="396">
        <v>1000</v>
      </c>
      <c r="F55" s="397">
        <v>600</v>
      </c>
      <c r="G55" s="398">
        <v>30</v>
      </c>
      <c r="H55" s="757">
        <v>6</v>
      </c>
      <c r="I55" s="758">
        <f t="shared" ref="I55:I64" si="6">E55*F55*H55/1000000</f>
        <v>3.6</v>
      </c>
      <c r="J55" s="759">
        <f t="shared" ref="J55:J64" si="7">E55*F55*G55*H55/1000000000</f>
        <v>0.108</v>
      </c>
      <c r="K55" s="760">
        <v>20130</v>
      </c>
      <c r="L55" s="761">
        <f t="shared" si="4"/>
        <v>603.9</v>
      </c>
      <c r="M55" s="762">
        <f t="shared" si="3"/>
        <v>724.68</v>
      </c>
      <c r="N55" s="763">
        <f t="shared" si="5"/>
        <v>20130</v>
      </c>
      <c r="O55" s="172">
        <f t="shared" si="2"/>
        <v>24156</v>
      </c>
      <c r="P55" s="354"/>
      <c r="Q55" s="354"/>
    </row>
    <row r="56" spans="1:17" ht="24" customHeight="1">
      <c r="A56" s="863"/>
      <c r="B56" s="860"/>
      <c r="C56" s="728">
        <v>217911</v>
      </c>
      <c r="D56" s="227" t="s">
        <v>98</v>
      </c>
      <c r="E56" s="364">
        <v>1000</v>
      </c>
      <c r="F56" s="365">
        <v>600</v>
      </c>
      <c r="G56" s="366">
        <v>50</v>
      </c>
      <c r="H56" s="742">
        <v>4</v>
      </c>
      <c r="I56" s="743">
        <f t="shared" si="6"/>
        <v>2.4</v>
      </c>
      <c r="J56" s="744">
        <f t="shared" si="7"/>
        <v>0.12</v>
      </c>
      <c r="K56" s="745">
        <v>20130</v>
      </c>
      <c r="L56" s="746">
        <f t="shared" si="4"/>
        <v>1006.5</v>
      </c>
      <c r="M56" s="747">
        <f t="shared" si="3"/>
        <v>1207.8</v>
      </c>
      <c r="N56" s="748">
        <f t="shared" si="5"/>
        <v>20130</v>
      </c>
      <c r="O56" s="136">
        <f t="shared" si="2"/>
        <v>24156</v>
      </c>
      <c r="P56" s="354"/>
      <c r="Q56" s="354"/>
    </row>
    <row r="57" spans="1:17" ht="24" customHeight="1">
      <c r="A57" s="863"/>
      <c r="B57" s="860"/>
      <c r="C57" s="728">
        <v>217912</v>
      </c>
      <c r="D57" s="764" t="s">
        <v>98</v>
      </c>
      <c r="E57" s="364">
        <v>1000</v>
      </c>
      <c r="F57" s="365">
        <v>600</v>
      </c>
      <c r="G57" s="366">
        <v>140</v>
      </c>
      <c r="H57" s="765">
        <v>2</v>
      </c>
      <c r="I57" s="766">
        <f t="shared" si="6"/>
        <v>1.2</v>
      </c>
      <c r="J57" s="767">
        <f t="shared" si="7"/>
        <v>0.16800000000000001</v>
      </c>
      <c r="K57" s="768">
        <v>20130</v>
      </c>
      <c r="L57" s="769">
        <f t="shared" si="4"/>
        <v>2818.2</v>
      </c>
      <c r="M57" s="770">
        <f t="shared" si="3"/>
        <v>3381.84</v>
      </c>
      <c r="N57" s="771">
        <f t="shared" si="5"/>
        <v>20130</v>
      </c>
      <c r="O57" s="160">
        <f t="shared" si="2"/>
        <v>24156</v>
      </c>
      <c r="P57" s="354"/>
      <c r="Q57" s="354"/>
    </row>
    <row r="58" spans="1:17" ht="16.5" customHeight="1">
      <c r="A58" s="862" t="s">
        <v>340</v>
      </c>
      <c r="B58" s="820" t="s">
        <v>161</v>
      </c>
      <c r="C58" s="349">
        <v>223669</v>
      </c>
      <c r="D58" s="353" t="s">
        <v>98</v>
      </c>
      <c r="E58" s="377">
        <v>1000</v>
      </c>
      <c r="F58" s="378">
        <v>600</v>
      </c>
      <c r="G58" s="379">
        <v>25</v>
      </c>
      <c r="H58" s="177">
        <v>6</v>
      </c>
      <c r="I58" s="178">
        <f t="shared" si="6"/>
        <v>3.6</v>
      </c>
      <c r="J58" s="179">
        <f t="shared" si="7"/>
        <v>0.09</v>
      </c>
      <c r="K58" s="180">
        <v>23580</v>
      </c>
      <c r="L58" s="181">
        <f t="shared" si="4"/>
        <v>589.5</v>
      </c>
      <c r="M58" s="182">
        <f t="shared" si="3"/>
        <v>707.4</v>
      </c>
      <c r="N58" s="183">
        <f t="shared" si="5"/>
        <v>23580</v>
      </c>
      <c r="O58" s="195">
        <f t="shared" si="2"/>
        <v>28296</v>
      </c>
      <c r="P58" s="354"/>
      <c r="Q58" s="354"/>
    </row>
    <row r="59" spans="1:17" ht="16.5" customHeight="1">
      <c r="A59" s="863"/>
      <c r="B59" s="860"/>
      <c r="C59" s="350">
        <v>222809</v>
      </c>
      <c r="D59" s="417" t="s">
        <v>96</v>
      </c>
      <c r="E59" s="418">
        <v>1000</v>
      </c>
      <c r="F59" s="419">
        <v>600</v>
      </c>
      <c r="G59" s="420">
        <v>30</v>
      </c>
      <c r="H59" s="260">
        <v>6</v>
      </c>
      <c r="I59" s="261">
        <f t="shared" si="6"/>
        <v>3.6</v>
      </c>
      <c r="J59" s="262">
        <f t="shared" si="7"/>
        <v>0.108</v>
      </c>
      <c r="K59" s="263">
        <v>22710</v>
      </c>
      <c r="L59" s="264">
        <f t="shared" si="4"/>
        <v>681.3</v>
      </c>
      <c r="M59" s="265">
        <f t="shared" si="3"/>
        <v>817.56</v>
      </c>
      <c r="N59" s="266">
        <f t="shared" si="5"/>
        <v>22710</v>
      </c>
      <c r="O59" s="267">
        <f t="shared" si="2"/>
        <v>27252</v>
      </c>
      <c r="P59" s="354"/>
      <c r="Q59" s="354"/>
    </row>
    <row r="60" spans="1:17" ht="16.5" customHeight="1">
      <c r="A60" s="863"/>
      <c r="B60" s="860"/>
      <c r="C60" s="350"/>
      <c r="D60" s="355" t="s">
        <v>98</v>
      </c>
      <c r="E60" s="374">
        <v>1000</v>
      </c>
      <c r="F60" s="375">
        <v>600</v>
      </c>
      <c r="G60" s="376">
        <v>40</v>
      </c>
      <c r="H60" s="70">
        <v>4</v>
      </c>
      <c r="I60" s="71">
        <f t="shared" si="6"/>
        <v>2.4</v>
      </c>
      <c r="J60" s="72">
        <f t="shared" si="7"/>
        <v>9.6000000000000002E-2</v>
      </c>
      <c r="K60" s="73">
        <v>22840</v>
      </c>
      <c r="L60" s="74">
        <f t="shared" si="4"/>
        <v>913.6</v>
      </c>
      <c r="M60" s="75">
        <f t="shared" si="3"/>
        <v>1096.32</v>
      </c>
      <c r="N60" s="76">
        <f t="shared" si="5"/>
        <v>22840</v>
      </c>
      <c r="O60" s="136">
        <f t="shared" si="2"/>
        <v>27408</v>
      </c>
      <c r="P60" s="354"/>
      <c r="Q60" s="354"/>
    </row>
    <row r="61" spans="1:17" ht="16.5" customHeight="1">
      <c r="A61" s="863"/>
      <c r="B61" s="860"/>
      <c r="C61" s="350">
        <v>217922</v>
      </c>
      <c r="D61" s="417" t="s">
        <v>96</v>
      </c>
      <c r="E61" s="418">
        <v>1000</v>
      </c>
      <c r="F61" s="419">
        <v>600</v>
      </c>
      <c r="G61" s="420">
        <v>50</v>
      </c>
      <c r="H61" s="260">
        <v>4</v>
      </c>
      <c r="I61" s="261">
        <f t="shared" si="6"/>
        <v>2.4</v>
      </c>
      <c r="J61" s="262">
        <f t="shared" si="7"/>
        <v>0.12</v>
      </c>
      <c r="K61" s="263">
        <v>21620</v>
      </c>
      <c r="L61" s="264">
        <f t="shared" si="4"/>
        <v>1081</v>
      </c>
      <c r="M61" s="265">
        <f t="shared" si="3"/>
        <v>1297.2</v>
      </c>
      <c r="N61" s="266">
        <f t="shared" si="5"/>
        <v>21620</v>
      </c>
      <c r="O61" s="267">
        <f t="shared" si="2"/>
        <v>25944</v>
      </c>
      <c r="P61" s="354"/>
      <c r="Q61" s="354"/>
    </row>
    <row r="62" spans="1:17" ht="16.5" customHeight="1">
      <c r="A62" s="863"/>
      <c r="B62" s="860"/>
      <c r="C62" s="350"/>
      <c r="D62" s="355" t="s">
        <v>98</v>
      </c>
      <c r="E62" s="374">
        <v>1000</v>
      </c>
      <c r="F62" s="375">
        <v>600</v>
      </c>
      <c r="G62" s="376">
        <v>60</v>
      </c>
      <c r="H62" s="70">
        <v>4</v>
      </c>
      <c r="I62" s="71">
        <f t="shared" si="6"/>
        <v>2.4</v>
      </c>
      <c r="J62" s="72">
        <f t="shared" si="7"/>
        <v>0.14399999999999999</v>
      </c>
      <c r="K62" s="73">
        <v>21830</v>
      </c>
      <c r="L62" s="74">
        <f t="shared" si="4"/>
        <v>1309.8</v>
      </c>
      <c r="M62" s="75">
        <f t="shared" si="3"/>
        <v>1571.76</v>
      </c>
      <c r="N62" s="76">
        <f t="shared" si="5"/>
        <v>21830</v>
      </c>
      <c r="O62" s="136">
        <f t="shared" si="2"/>
        <v>26196</v>
      </c>
      <c r="P62" s="354"/>
      <c r="Q62" s="354"/>
    </row>
    <row r="63" spans="1:17" ht="16.5" customHeight="1">
      <c r="A63" s="863"/>
      <c r="B63" s="860"/>
      <c r="C63" s="350"/>
      <c r="D63" s="355" t="s">
        <v>98</v>
      </c>
      <c r="E63" s="374">
        <v>1000</v>
      </c>
      <c r="F63" s="375">
        <v>600</v>
      </c>
      <c r="G63" s="376">
        <v>70</v>
      </c>
      <c r="H63" s="70">
        <v>4</v>
      </c>
      <c r="I63" s="71">
        <f t="shared" si="6"/>
        <v>2.4</v>
      </c>
      <c r="J63" s="72">
        <f t="shared" si="7"/>
        <v>0.16800000000000001</v>
      </c>
      <c r="K63" s="73">
        <v>21390</v>
      </c>
      <c r="L63" s="74">
        <f t="shared" si="4"/>
        <v>1497.3</v>
      </c>
      <c r="M63" s="75">
        <f t="shared" si="3"/>
        <v>1796.76</v>
      </c>
      <c r="N63" s="76">
        <f t="shared" si="5"/>
        <v>21390</v>
      </c>
      <c r="O63" s="136">
        <f t="shared" si="2"/>
        <v>25668</v>
      </c>
      <c r="P63" s="354"/>
      <c r="Q63" s="354"/>
    </row>
    <row r="64" spans="1:17" ht="16.5" customHeight="1">
      <c r="A64" s="864"/>
      <c r="B64" s="818"/>
      <c r="C64" s="351">
        <v>218017</v>
      </c>
      <c r="D64" s="358" t="s">
        <v>98</v>
      </c>
      <c r="E64" s="368">
        <v>1000</v>
      </c>
      <c r="F64" s="369">
        <v>600</v>
      </c>
      <c r="G64" s="370">
        <v>80</v>
      </c>
      <c r="H64" s="188">
        <v>2</v>
      </c>
      <c r="I64" s="189">
        <f t="shared" si="6"/>
        <v>1.2</v>
      </c>
      <c r="J64" s="190">
        <f t="shared" si="7"/>
        <v>9.6000000000000002E-2</v>
      </c>
      <c r="K64" s="191">
        <v>20900</v>
      </c>
      <c r="L64" s="192">
        <f t="shared" si="4"/>
        <v>1672</v>
      </c>
      <c r="M64" s="193">
        <f t="shared" si="3"/>
        <v>2006.4</v>
      </c>
      <c r="N64" s="194">
        <f t="shared" si="5"/>
        <v>20900</v>
      </c>
      <c r="O64" s="196">
        <f t="shared" si="2"/>
        <v>25080</v>
      </c>
      <c r="P64" s="354"/>
      <c r="Q64" s="354"/>
    </row>
    <row r="65" spans="1:17" ht="22.5" customHeight="1">
      <c r="A65" s="868" t="s">
        <v>341</v>
      </c>
      <c r="B65" s="860" t="s">
        <v>138</v>
      </c>
      <c r="C65" s="348" t="s">
        <v>89</v>
      </c>
      <c r="D65" s="360" t="s">
        <v>98</v>
      </c>
      <c r="E65" s="371">
        <v>1000</v>
      </c>
      <c r="F65" s="372">
        <v>600</v>
      </c>
      <c r="G65" s="373">
        <v>50</v>
      </c>
      <c r="H65" s="165">
        <v>5</v>
      </c>
      <c r="I65" s="166">
        <v>3</v>
      </c>
      <c r="J65" s="167">
        <v>0.15</v>
      </c>
      <c r="K65" s="168">
        <v>24120</v>
      </c>
      <c r="L65" s="169">
        <f t="shared" si="4"/>
        <v>1206</v>
      </c>
      <c r="M65" s="170">
        <f t="shared" si="3"/>
        <v>1447.2</v>
      </c>
      <c r="N65" s="171">
        <f t="shared" si="5"/>
        <v>24120</v>
      </c>
      <c r="O65" s="172">
        <f t="shared" si="2"/>
        <v>28944</v>
      </c>
      <c r="P65" s="354"/>
      <c r="Q65" s="354"/>
    </row>
    <row r="66" spans="1:17" ht="22.5" customHeight="1">
      <c r="A66" s="868"/>
      <c r="B66" s="860"/>
      <c r="C66" s="399" t="s">
        <v>90</v>
      </c>
      <c r="D66" s="363" t="s">
        <v>98</v>
      </c>
      <c r="E66" s="364">
        <v>1000</v>
      </c>
      <c r="F66" s="365">
        <v>600</v>
      </c>
      <c r="G66" s="381">
        <v>100</v>
      </c>
      <c r="H66" s="153">
        <v>2</v>
      </c>
      <c r="I66" s="154">
        <v>1.2</v>
      </c>
      <c r="J66" s="155">
        <v>0.12</v>
      </c>
      <c r="K66" s="156">
        <v>28610</v>
      </c>
      <c r="L66" s="157">
        <f t="shared" si="4"/>
        <v>2861</v>
      </c>
      <c r="M66" s="158">
        <f t="shared" si="3"/>
        <v>3433.2</v>
      </c>
      <c r="N66" s="159">
        <f t="shared" si="5"/>
        <v>28610</v>
      </c>
      <c r="O66" s="160">
        <f t="shared" si="2"/>
        <v>34332</v>
      </c>
      <c r="P66" s="354"/>
      <c r="Q66" s="354"/>
    </row>
    <row r="67" spans="1:17" ht="22.5" customHeight="1">
      <c r="A67" s="862" t="s">
        <v>342</v>
      </c>
      <c r="B67" s="820" t="s">
        <v>161</v>
      </c>
      <c r="C67" s="202">
        <v>69189</v>
      </c>
      <c r="D67" s="412" t="s">
        <v>97</v>
      </c>
      <c r="E67" s="413">
        <v>1000</v>
      </c>
      <c r="F67" s="414">
        <v>600</v>
      </c>
      <c r="G67" s="416">
        <v>30</v>
      </c>
      <c r="H67" s="316">
        <v>8</v>
      </c>
      <c r="I67" s="317">
        <v>4.8</v>
      </c>
      <c r="J67" s="318">
        <v>0.14399999999999999</v>
      </c>
      <c r="K67" s="319">
        <v>27510</v>
      </c>
      <c r="L67" s="320">
        <f t="shared" si="4"/>
        <v>825.3</v>
      </c>
      <c r="M67" s="321">
        <f t="shared" si="3"/>
        <v>990.36</v>
      </c>
      <c r="N67" s="322">
        <f t="shared" si="5"/>
        <v>27510</v>
      </c>
      <c r="O67" s="323">
        <f t="shared" si="2"/>
        <v>33012</v>
      </c>
      <c r="P67" s="354"/>
      <c r="Q67" s="354"/>
    </row>
    <row r="68" spans="1:17" ht="22.5" customHeight="1">
      <c r="A68" s="869"/>
      <c r="B68" s="818"/>
      <c r="C68" s="201">
        <v>119883</v>
      </c>
      <c r="D68" s="358" t="s">
        <v>98</v>
      </c>
      <c r="E68" s="368">
        <v>1000</v>
      </c>
      <c r="F68" s="369">
        <v>600</v>
      </c>
      <c r="G68" s="380">
        <v>50</v>
      </c>
      <c r="H68" s="188">
        <v>4</v>
      </c>
      <c r="I68" s="189">
        <v>2.4</v>
      </c>
      <c r="J68" s="190">
        <v>0.12</v>
      </c>
      <c r="K68" s="191">
        <v>26430</v>
      </c>
      <c r="L68" s="192">
        <f t="shared" si="4"/>
        <v>1321.5</v>
      </c>
      <c r="M68" s="193">
        <f t="shared" si="3"/>
        <v>1585.8</v>
      </c>
      <c r="N68" s="194">
        <f t="shared" si="5"/>
        <v>26430</v>
      </c>
      <c r="O68" s="196">
        <f t="shared" si="2"/>
        <v>31716</v>
      </c>
      <c r="P68" s="354"/>
      <c r="Q68" s="354"/>
    </row>
    <row r="69" spans="1:17" s="103" customFormat="1" ht="16.5" customHeight="1">
      <c r="A69" s="899" t="s">
        <v>128</v>
      </c>
      <c r="B69" s="860" t="s">
        <v>162</v>
      </c>
      <c r="C69" s="200"/>
      <c r="D69" s="360" t="s">
        <v>98</v>
      </c>
      <c r="E69" s="361">
        <v>1000</v>
      </c>
      <c r="F69" s="362">
        <v>600</v>
      </c>
      <c r="G69" s="400">
        <v>15</v>
      </c>
      <c r="H69" s="165">
        <v>20</v>
      </c>
      <c r="I69" s="166">
        <f t="shared" ref="I69:I80" si="8">E69*F69*H69/1000000</f>
        <v>12</v>
      </c>
      <c r="J69" s="167">
        <f t="shared" ref="J69:J80" si="9">I69*(G69/1000)</f>
        <v>0.18</v>
      </c>
      <c r="K69" s="168">
        <v>14210</v>
      </c>
      <c r="L69" s="169">
        <f t="shared" si="4"/>
        <v>213.15</v>
      </c>
      <c r="M69" s="170">
        <f t="shared" si="3"/>
        <v>255.78</v>
      </c>
      <c r="N69" s="171">
        <f t="shared" si="5"/>
        <v>14210</v>
      </c>
      <c r="O69" s="172">
        <f t="shared" si="2"/>
        <v>17052</v>
      </c>
      <c r="P69" s="354"/>
      <c r="Q69" s="354"/>
    </row>
    <row r="70" spans="1:17" s="103" customFormat="1" ht="16.5" customHeight="1">
      <c r="A70" s="899"/>
      <c r="B70" s="860"/>
      <c r="C70" s="200"/>
      <c r="D70" s="355" t="s">
        <v>98</v>
      </c>
      <c r="E70" s="382">
        <v>1000</v>
      </c>
      <c r="F70" s="383">
        <v>600</v>
      </c>
      <c r="G70" s="384">
        <v>20</v>
      </c>
      <c r="H70" s="70">
        <v>16</v>
      </c>
      <c r="I70" s="71">
        <f t="shared" si="8"/>
        <v>9.6</v>
      </c>
      <c r="J70" s="72">
        <f t="shared" si="9"/>
        <v>0.192</v>
      </c>
      <c r="K70" s="73">
        <v>13630</v>
      </c>
      <c r="L70" s="74">
        <f t="shared" si="4"/>
        <v>272.60000000000002</v>
      </c>
      <c r="M70" s="75">
        <f t="shared" si="3"/>
        <v>327.12</v>
      </c>
      <c r="N70" s="76">
        <f t="shared" si="5"/>
        <v>13630</v>
      </c>
      <c r="O70" s="136">
        <f t="shared" si="2"/>
        <v>16356</v>
      </c>
      <c r="P70" s="354"/>
      <c r="Q70" s="354"/>
    </row>
    <row r="71" spans="1:17" s="103" customFormat="1" ht="16.5" customHeight="1">
      <c r="A71" s="899"/>
      <c r="B71" s="860"/>
      <c r="C71" s="200">
        <v>166546</v>
      </c>
      <c r="D71" s="417" t="s">
        <v>96</v>
      </c>
      <c r="E71" s="418">
        <v>1000</v>
      </c>
      <c r="F71" s="419">
        <v>600</v>
      </c>
      <c r="G71" s="421">
        <v>25</v>
      </c>
      <c r="H71" s="260">
        <v>12</v>
      </c>
      <c r="I71" s="261">
        <f t="shared" si="8"/>
        <v>7.2</v>
      </c>
      <c r="J71" s="262">
        <f t="shared" si="9"/>
        <v>0.18000000000000002</v>
      </c>
      <c r="K71" s="263">
        <v>13520</v>
      </c>
      <c r="L71" s="264">
        <f t="shared" si="4"/>
        <v>338</v>
      </c>
      <c r="M71" s="265">
        <f t="shared" si="3"/>
        <v>405.6</v>
      </c>
      <c r="N71" s="266">
        <f t="shared" si="5"/>
        <v>13520</v>
      </c>
      <c r="O71" s="267">
        <f t="shared" si="2"/>
        <v>16224</v>
      </c>
      <c r="P71" s="354"/>
      <c r="Q71" s="354"/>
    </row>
    <row r="72" spans="1:17" s="103" customFormat="1" ht="16.5" customHeight="1">
      <c r="A72" s="899"/>
      <c r="B72" s="860"/>
      <c r="C72" s="200"/>
      <c r="D72" s="355" t="s">
        <v>98</v>
      </c>
      <c r="E72" s="382">
        <v>1000</v>
      </c>
      <c r="F72" s="383">
        <v>600</v>
      </c>
      <c r="G72" s="384">
        <v>30</v>
      </c>
      <c r="H72" s="70">
        <v>10</v>
      </c>
      <c r="I72" s="71">
        <f t="shared" si="8"/>
        <v>6</v>
      </c>
      <c r="J72" s="72">
        <f t="shared" si="9"/>
        <v>0.18</v>
      </c>
      <c r="K72" s="73">
        <v>13360</v>
      </c>
      <c r="L72" s="74">
        <f t="shared" si="4"/>
        <v>400.8</v>
      </c>
      <c r="M72" s="75">
        <f t="shared" si="3"/>
        <v>480.96</v>
      </c>
      <c r="N72" s="76">
        <f t="shared" si="5"/>
        <v>13360</v>
      </c>
      <c r="O72" s="136">
        <f t="shared" si="2"/>
        <v>16032</v>
      </c>
      <c r="P72" s="354"/>
      <c r="Q72" s="354"/>
    </row>
    <row r="73" spans="1:17" s="103" customFormat="1" ht="16.5" customHeight="1">
      <c r="A73" s="899"/>
      <c r="B73" s="860"/>
      <c r="C73" s="200">
        <v>173181</v>
      </c>
      <c r="D73" s="355" t="s">
        <v>98</v>
      </c>
      <c r="E73" s="382">
        <v>1000</v>
      </c>
      <c r="F73" s="383">
        <v>600</v>
      </c>
      <c r="G73" s="384">
        <v>35</v>
      </c>
      <c r="H73" s="70">
        <v>10</v>
      </c>
      <c r="I73" s="71">
        <f t="shared" si="8"/>
        <v>6</v>
      </c>
      <c r="J73" s="72">
        <f t="shared" si="9"/>
        <v>0.21000000000000002</v>
      </c>
      <c r="K73" s="73">
        <v>12820</v>
      </c>
      <c r="L73" s="74">
        <f t="shared" si="4"/>
        <v>448.7</v>
      </c>
      <c r="M73" s="75">
        <f t="shared" si="3"/>
        <v>538.44000000000005</v>
      </c>
      <c r="N73" s="76">
        <f t="shared" si="5"/>
        <v>12820</v>
      </c>
      <c r="O73" s="136">
        <f t="shared" si="2"/>
        <v>15384</v>
      </c>
      <c r="P73" s="354"/>
      <c r="Q73" s="354"/>
    </row>
    <row r="74" spans="1:17" ht="16.5" customHeight="1">
      <c r="A74" s="899"/>
      <c r="B74" s="860"/>
      <c r="C74" s="200"/>
      <c r="D74" s="355" t="s">
        <v>98</v>
      </c>
      <c r="E74" s="382">
        <v>1000</v>
      </c>
      <c r="F74" s="383">
        <v>600</v>
      </c>
      <c r="G74" s="384">
        <v>40</v>
      </c>
      <c r="H74" s="70">
        <v>9</v>
      </c>
      <c r="I74" s="71">
        <f t="shared" si="8"/>
        <v>5.4</v>
      </c>
      <c r="J74" s="72">
        <f t="shared" si="9"/>
        <v>0.21600000000000003</v>
      </c>
      <c r="K74" s="73">
        <v>12430</v>
      </c>
      <c r="L74" s="74">
        <f t="shared" si="4"/>
        <v>497.2</v>
      </c>
      <c r="M74" s="75">
        <f t="shared" si="3"/>
        <v>596.64</v>
      </c>
      <c r="N74" s="76">
        <f t="shared" si="5"/>
        <v>12430</v>
      </c>
      <c r="O74" s="136">
        <f t="shared" si="2"/>
        <v>14916</v>
      </c>
      <c r="P74" s="354"/>
      <c r="Q74" s="354"/>
    </row>
    <row r="75" spans="1:17" ht="16.5" customHeight="1">
      <c r="A75" s="899"/>
      <c r="B75" s="860"/>
      <c r="C75" s="200">
        <v>173185</v>
      </c>
      <c r="D75" s="417" t="s">
        <v>96</v>
      </c>
      <c r="E75" s="418">
        <v>1000</v>
      </c>
      <c r="F75" s="419">
        <v>600</v>
      </c>
      <c r="G75" s="421">
        <v>50</v>
      </c>
      <c r="H75" s="260">
        <v>7</v>
      </c>
      <c r="I75" s="261">
        <f t="shared" si="8"/>
        <v>4.2</v>
      </c>
      <c r="J75" s="262">
        <f t="shared" si="9"/>
        <v>0.21000000000000002</v>
      </c>
      <c r="K75" s="263">
        <v>11280</v>
      </c>
      <c r="L75" s="264">
        <f t="shared" si="4"/>
        <v>564</v>
      </c>
      <c r="M75" s="265">
        <f t="shared" si="3"/>
        <v>676.8</v>
      </c>
      <c r="N75" s="266">
        <f t="shared" si="5"/>
        <v>11280</v>
      </c>
      <c r="O75" s="267">
        <f t="shared" si="2"/>
        <v>13536</v>
      </c>
      <c r="P75" s="354"/>
      <c r="Q75" s="354"/>
    </row>
    <row r="76" spans="1:17" ht="16.5" customHeight="1">
      <c r="A76" s="899"/>
      <c r="B76" s="860"/>
      <c r="C76" s="200"/>
      <c r="D76" s="355" t="s">
        <v>98</v>
      </c>
      <c r="E76" s="382">
        <v>1000</v>
      </c>
      <c r="F76" s="383">
        <v>600</v>
      </c>
      <c r="G76" s="384">
        <v>60</v>
      </c>
      <c r="H76" s="70">
        <v>6</v>
      </c>
      <c r="I76" s="71">
        <f t="shared" si="8"/>
        <v>3.6</v>
      </c>
      <c r="J76" s="72">
        <f t="shared" si="9"/>
        <v>0.216</v>
      </c>
      <c r="K76" s="73">
        <v>11110</v>
      </c>
      <c r="L76" s="74">
        <f t="shared" si="4"/>
        <v>666.6</v>
      </c>
      <c r="M76" s="75">
        <f t="shared" si="3"/>
        <v>799.92</v>
      </c>
      <c r="N76" s="76">
        <f t="shared" si="5"/>
        <v>11110</v>
      </c>
      <c r="O76" s="136">
        <f t="shared" si="2"/>
        <v>13332</v>
      </c>
      <c r="P76" s="354"/>
      <c r="Q76" s="354"/>
    </row>
    <row r="77" spans="1:17" ht="16.5" customHeight="1">
      <c r="A77" s="899"/>
      <c r="B77" s="860"/>
      <c r="C77" s="200"/>
      <c r="D77" s="355" t="s">
        <v>98</v>
      </c>
      <c r="E77" s="382">
        <v>1000</v>
      </c>
      <c r="F77" s="383">
        <v>600</v>
      </c>
      <c r="G77" s="385">
        <v>70</v>
      </c>
      <c r="H77" s="70">
        <v>5</v>
      </c>
      <c r="I77" s="71">
        <f t="shared" si="8"/>
        <v>3</v>
      </c>
      <c r="J77" s="72">
        <f t="shared" si="9"/>
        <v>0.21000000000000002</v>
      </c>
      <c r="K77" s="73">
        <v>11080</v>
      </c>
      <c r="L77" s="74">
        <f t="shared" si="4"/>
        <v>775.6</v>
      </c>
      <c r="M77" s="75">
        <f t="shared" si="3"/>
        <v>930.72</v>
      </c>
      <c r="N77" s="76">
        <f t="shared" si="5"/>
        <v>11080</v>
      </c>
      <c r="O77" s="136">
        <f>ROUND(N77*1.2,2)</f>
        <v>13296</v>
      </c>
      <c r="P77" s="354"/>
      <c r="Q77" s="354"/>
    </row>
    <row r="78" spans="1:17" ht="16.5" customHeight="1">
      <c r="A78" s="899"/>
      <c r="B78" s="860"/>
      <c r="C78" s="200"/>
      <c r="D78" s="363" t="s">
        <v>98</v>
      </c>
      <c r="E78" s="356">
        <v>1000</v>
      </c>
      <c r="F78" s="357">
        <v>600</v>
      </c>
      <c r="G78" s="385">
        <v>80</v>
      </c>
      <c r="H78" s="153">
        <v>4</v>
      </c>
      <c r="I78" s="154">
        <f t="shared" si="8"/>
        <v>2.4</v>
      </c>
      <c r="J78" s="155">
        <f t="shared" si="9"/>
        <v>0.192</v>
      </c>
      <c r="K78" s="156">
        <v>10400</v>
      </c>
      <c r="L78" s="157">
        <f t="shared" si="4"/>
        <v>832</v>
      </c>
      <c r="M78" s="158">
        <f>ROUND(L78*1.2,2)</f>
        <v>998.4</v>
      </c>
      <c r="N78" s="159">
        <f t="shared" si="5"/>
        <v>10400</v>
      </c>
      <c r="O78" s="160">
        <f>ROUND(N78*1.2,2)</f>
        <v>12480</v>
      </c>
      <c r="P78" s="354"/>
      <c r="Q78" s="354"/>
    </row>
    <row r="79" spans="1:17" ht="22.5" customHeight="1">
      <c r="A79" s="862" t="s">
        <v>129</v>
      </c>
      <c r="B79" s="823" t="s">
        <v>139</v>
      </c>
      <c r="C79" s="386"/>
      <c r="D79" s="223" t="s">
        <v>98</v>
      </c>
      <c r="E79" s="377">
        <v>1000</v>
      </c>
      <c r="F79" s="378">
        <v>600</v>
      </c>
      <c r="G79" s="387">
        <v>50</v>
      </c>
      <c r="H79" s="177">
        <v>7</v>
      </c>
      <c r="I79" s="178">
        <f t="shared" si="8"/>
        <v>4.2</v>
      </c>
      <c r="J79" s="179">
        <f t="shared" si="9"/>
        <v>0.21000000000000002</v>
      </c>
      <c r="K79" s="180">
        <v>13640</v>
      </c>
      <c r="L79" s="181">
        <f t="shared" si="4"/>
        <v>682</v>
      </c>
      <c r="M79" s="182">
        <f>ROUND(L79*1.2,2)</f>
        <v>818.4</v>
      </c>
      <c r="N79" s="183">
        <f t="shared" si="5"/>
        <v>13640</v>
      </c>
      <c r="O79" s="195">
        <f>ROUND(N79*1.2,2)</f>
        <v>16368</v>
      </c>
      <c r="P79" s="354"/>
      <c r="Q79" s="354"/>
    </row>
    <row r="80" spans="1:17" ht="22.5" customHeight="1" thickBot="1">
      <c r="A80" s="870"/>
      <c r="B80" s="892"/>
      <c r="C80" s="401"/>
      <c r="D80" s="234" t="s">
        <v>98</v>
      </c>
      <c r="E80" s="402">
        <v>1000</v>
      </c>
      <c r="F80" s="403">
        <v>600</v>
      </c>
      <c r="G80" s="404">
        <v>100</v>
      </c>
      <c r="H80" s="141">
        <v>3</v>
      </c>
      <c r="I80" s="142">
        <f t="shared" si="8"/>
        <v>1.8</v>
      </c>
      <c r="J80" s="143">
        <f t="shared" si="9"/>
        <v>0.18000000000000002</v>
      </c>
      <c r="K80" s="144">
        <v>11390</v>
      </c>
      <c r="L80" s="145">
        <f t="shared" si="4"/>
        <v>1139</v>
      </c>
      <c r="M80" s="146">
        <f>ROUND(L80*1.2,2)</f>
        <v>1366.8</v>
      </c>
      <c r="N80" s="147">
        <f t="shared" si="5"/>
        <v>11390</v>
      </c>
      <c r="O80" s="148">
        <f>ROUND(N80*1.2,2)</f>
        <v>13668</v>
      </c>
      <c r="P80" s="354"/>
      <c r="Q80" s="354"/>
    </row>
    <row r="81" spans="1:15" ht="16.5" customHeight="1">
      <c r="A81" s="388"/>
      <c r="B81" s="109"/>
      <c r="C81" s="389"/>
      <c r="D81" s="389"/>
      <c r="E81" s="237"/>
      <c r="F81" s="237"/>
      <c r="G81" s="237"/>
      <c r="H81" s="237"/>
      <c r="I81" s="239"/>
      <c r="J81" s="390"/>
      <c r="K81" s="390"/>
      <c r="L81" s="241"/>
      <c r="M81" s="241"/>
      <c r="N81" s="241"/>
      <c r="O81" s="241"/>
    </row>
    <row r="82" spans="1:15" ht="16.5" customHeight="1">
      <c r="A82" s="212" t="s">
        <v>8</v>
      </c>
      <c r="B82" s="212"/>
      <c r="C82" s="212"/>
      <c r="D82" s="212"/>
      <c r="E82" s="212"/>
      <c r="F82" s="212"/>
      <c r="G82" s="212"/>
      <c r="H82" s="212"/>
      <c r="I82" s="211"/>
      <c r="J82" s="213"/>
      <c r="K82" s="214"/>
      <c r="L82" s="214"/>
      <c r="M82" s="214"/>
      <c r="N82" s="214"/>
      <c r="O82" s="108"/>
    </row>
    <row r="83" spans="1:15" ht="16.5" customHeight="1">
      <c r="A83" s="215" t="s">
        <v>109</v>
      </c>
      <c r="B83" s="215"/>
      <c r="C83" s="215"/>
      <c r="D83" s="215"/>
      <c r="E83" s="215"/>
      <c r="F83" s="215"/>
      <c r="G83" s="215"/>
      <c r="H83" s="215"/>
      <c r="I83" s="211"/>
      <c r="J83" s="213"/>
      <c r="K83" s="214"/>
      <c r="L83" s="214"/>
      <c r="M83" s="214"/>
      <c r="N83" s="214"/>
      <c r="O83" s="220" t="s">
        <v>9</v>
      </c>
    </row>
    <row r="84" spans="1:15" ht="16.5" customHeight="1">
      <c r="A84" s="215" t="s">
        <v>110</v>
      </c>
      <c r="B84" s="215"/>
      <c r="C84" s="215"/>
      <c r="D84" s="215"/>
      <c r="E84" s="215"/>
      <c r="F84" s="215"/>
      <c r="G84" s="215"/>
      <c r="H84" s="215"/>
      <c r="I84" s="211"/>
      <c r="J84" s="216"/>
      <c r="K84" s="214"/>
      <c r="L84" s="214"/>
      <c r="M84" s="214"/>
      <c r="N84" s="214"/>
      <c r="O84" s="221" t="s">
        <v>10</v>
      </c>
    </row>
    <row r="85" spans="1:15" ht="16.5" customHeight="1">
      <c r="A85" s="217" t="s">
        <v>111</v>
      </c>
      <c r="B85" s="215"/>
      <c r="C85" s="215"/>
      <c r="D85" s="215"/>
      <c r="E85" s="215"/>
      <c r="F85" s="215"/>
      <c r="G85" s="215"/>
      <c r="H85" s="215"/>
      <c r="I85" s="211"/>
      <c r="J85" s="218"/>
      <c r="K85" s="214"/>
      <c r="L85" s="214"/>
      <c r="M85" s="214"/>
      <c r="N85" s="214"/>
      <c r="O85" s="221" t="s">
        <v>47</v>
      </c>
    </row>
    <row r="86" spans="1:15" ht="16.5" customHeight="1">
      <c r="A86" s="215" t="s">
        <v>401</v>
      </c>
      <c r="B86" s="215"/>
      <c r="C86" s="215"/>
      <c r="D86" s="215"/>
      <c r="E86" s="215"/>
      <c r="F86" s="215"/>
      <c r="G86" s="215"/>
      <c r="H86" s="215"/>
      <c r="I86" s="211"/>
      <c r="J86" s="218"/>
      <c r="K86" s="214"/>
      <c r="L86" s="214"/>
      <c r="M86" s="214"/>
      <c r="N86" s="214"/>
      <c r="O86" s="222" t="s">
        <v>12</v>
      </c>
    </row>
    <row r="87" spans="1:15" ht="16.5" customHeight="1">
      <c r="A87" s="211" t="s">
        <v>163</v>
      </c>
      <c r="B87" s="211"/>
      <c r="C87" s="211"/>
      <c r="D87" s="211"/>
      <c r="E87" s="211"/>
      <c r="F87" s="211"/>
      <c r="G87" s="211"/>
      <c r="H87" s="211"/>
      <c r="I87" s="211"/>
      <c r="J87" s="218"/>
      <c r="K87" s="214"/>
      <c r="L87" s="214"/>
      <c r="M87" s="214"/>
      <c r="N87" s="214"/>
      <c r="O87" s="222" t="s">
        <v>45</v>
      </c>
    </row>
    <row r="88" spans="1:15" ht="16.5" customHeight="1">
      <c r="A88" s="215" t="s">
        <v>392</v>
      </c>
      <c r="B88" s="211"/>
      <c r="C88" s="211"/>
      <c r="D88" s="211"/>
      <c r="E88" s="211"/>
      <c r="F88" s="211"/>
      <c r="G88" s="211"/>
      <c r="H88" s="211"/>
      <c r="I88" s="211"/>
      <c r="J88" s="218"/>
      <c r="K88" s="214"/>
      <c r="L88" s="214"/>
      <c r="M88" s="214"/>
      <c r="N88" s="214"/>
      <c r="O88" s="222" t="s">
        <v>46</v>
      </c>
    </row>
    <row r="89" spans="1:15" ht="16.5" customHeight="1">
      <c r="A89" s="211" t="s">
        <v>343</v>
      </c>
      <c r="B89" s="211"/>
      <c r="C89" s="211"/>
      <c r="D89" s="211"/>
      <c r="E89" s="211"/>
      <c r="F89" s="211"/>
      <c r="G89" s="211"/>
      <c r="H89" s="211"/>
      <c r="I89" s="211"/>
      <c r="J89" s="218"/>
      <c r="K89" s="214"/>
      <c r="L89" s="214"/>
      <c r="M89" s="214"/>
      <c r="N89" s="214"/>
      <c r="O89" s="222"/>
    </row>
    <row r="90" spans="1:15" ht="16.5" customHeight="1">
      <c r="A90" s="856" t="s">
        <v>112</v>
      </c>
      <c r="B90" s="856"/>
      <c r="C90" s="856"/>
      <c r="D90" s="856"/>
      <c r="E90" s="856"/>
      <c r="F90" s="856"/>
      <c r="G90" s="856"/>
      <c r="H90" s="856"/>
      <c r="I90" s="856"/>
      <c r="J90" s="856"/>
      <c r="K90" s="856"/>
      <c r="L90" s="856"/>
      <c r="M90" s="856"/>
      <c r="N90" s="856"/>
      <c r="O90" s="856"/>
    </row>
    <row r="91" spans="1:15" ht="18.75" customHeight="1"/>
    <row r="92" spans="1:15" ht="18.75" customHeight="1"/>
    <row r="93" spans="1:15" ht="18.75" customHeight="1"/>
    <row r="94" spans="1:15" ht="18.75" customHeight="1"/>
    <row r="95" spans="1:15" ht="18.75" customHeight="1"/>
    <row r="96" spans="1:15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</sheetData>
  <sheetProtection formatCells="0" formatColumns="0" formatRows="0"/>
  <mergeCells count="35">
    <mergeCell ref="A69:A78"/>
    <mergeCell ref="B69:B78"/>
    <mergeCell ref="A13:A17"/>
    <mergeCell ref="B33:B39"/>
    <mergeCell ref="A65:A66"/>
    <mergeCell ref="B65:B66"/>
    <mergeCell ref="A67:A68"/>
    <mergeCell ref="A55:A57"/>
    <mergeCell ref="B55:B57"/>
    <mergeCell ref="A58:A64"/>
    <mergeCell ref="B58:B64"/>
    <mergeCell ref="B67:B68"/>
    <mergeCell ref="A79:A80"/>
    <mergeCell ref="B79:B80"/>
    <mergeCell ref="A90:O90"/>
    <mergeCell ref="A33:A39"/>
    <mergeCell ref="L11:O11"/>
    <mergeCell ref="B11:B12"/>
    <mergeCell ref="E11:G11"/>
    <mergeCell ref="A11:A12"/>
    <mergeCell ref="D11:D12"/>
    <mergeCell ref="A47:A54"/>
    <mergeCell ref="B47:B54"/>
    <mergeCell ref="A40:A46"/>
    <mergeCell ref="B40:B46"/>
    <mergeCell ref="B13:B17"/>
    <mergeCell ref="A18:A32"/>
    <mergeCell ref="B18:B32"/>
    <mergeCell ref="H11:J11"/>
    <mergeCell ref="K11:K12"/>
    <mergeCell ref="A1:O1"/>
    <mergeCell ref="A2:O2"/>
    <mergeCell ref="A4:O4"/>
    <mergeCell ref="A5:O5"/>
    <mergeCell ref="A7:O7"/>
  </mergeCells>
  <phoneticPr fontId="6" type="noConversion"/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7" orientation="portrait" r:id="rId1"/>
  <headerFooter alignWithMargins="0"/>
  <rowBreaks count="1" manualBreakCount="1">
    <brk id="57" max="15" man="1"/>
  </rowBreaks>
  <colBreaks count="1" manualBreakCount="1">
    <brk id="14" max="87" man="1"/>
  </col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7"/>
  <sheetViews>
    <sheetView showGridLines="0" view="pageBreakPreview" zoomScale="60" zoomScaleNormal="85" workbookViewId="0">
      <pane ySplit="12" topLeftCell="A13" activePane="bottomLeft" state="frozen"/>
      <selection activeCell="A3" sqref="A3"/>
      <selection pane="bottomLeft" activeCell="A3" sqref="A3"/>
    </sheetView>
  </sheetViews>
  <sheetFormatPr defaultRowHeight="15.75"/>
  <cols>
    <col min="1" max="1" width="11.5703125" style="632" customWidth="1"/>
    <col min="2" max="2" width="7.42578125" style="632" customWidth="1"/>
    <col min="3" max="3" width="8.7109375" style="632" hidden="1" customWidth="1"/>
    <col min="4" max="5" width="11.5703125" style="632" customWidth="1"/>
    <col min="6" max="6" width="5.85546875" style="632" customWidth="1"/>
    <col min="7" max="7" width="7.42578125" style="632" customWidth="1"/>
    <col min="8" max="8" width="11.85546875" style="632" hidden="1" customWidth="1"/>
    <col min="9" max="10" width="11.5703125" style="632" customWidth="1"/>
    <col min="11" max="11" width="5.85546875" style="632" customWidth="1"/>
    <col min="12" max="12" width="7.42578125" style="632" customWidth="1"/>
    <col min="13" max="13" width="9.85546875" style="632" hidden="1" customWidth="1"/>
    <col min="14" max="15" width="11.5703125" style="632" customWidth="1"/>
    <col min="16" max="16" width="5.85546875" style="632" customWidth="1"/>
    <col min="17" max="17" width="7.42578125" style="632" customWidth="1"/>
    <col min="18" max="18" width="9.140625" style="632" hidden="1" customWidth="1"/>
    <col min="19" max="19" width="11.5703125" style="632" customWidth="1"/>
    <col min="20" max="20" width="11.5703125" style="104" customWidth="1"/>
    <col min="21" max="21" width="5.85546875" style="103" customWidth="1"/>
    <col min="22" max="22" width="7.42578125" style="103" customWidth="1"/>
    <col min="23" max="23" width="8.7109375" style="103" hidden="1" customWidth="1"/>
    <col min="24" max="24" width="11.5703125" style="103" customWidth="1"/>
    <col min="25" max="25" width="11.5703125" style="104" customWidth="1"/>
    <col min="26" max="26" width="5.85546875" style="103" customWidth="1"/>
    <col min="27" max="27" width="7.42578125" style="103" customWidth="1"/>
    <col min="28" max="28" width="8.7109375" style="103" hidden="1" customWidth="1"/>
    <col min="29" max="29" width="11.5703125" style="103" customWidth="1"/>
    <col min="30" max="30" width="11.5703125" style="104" customWidth="1"/>
    <col min="31" max="31" width="5.85546875" style="103" customWidth="1"/>
    <col min="32" max="32" width="7.42578125" style="103" customWidth="1"/>
    <col min="33" max="33" width="8.7109375" style="103" hidden="1" customWidth="1"/>
    <col min="34" max="34" width="11.5703125" style="103" customWidth="1"/>
    <col min="35" max="35" width="11.5703125" style="104" customWidth="1"/>
    <col min="36" max="36" width="5.85546875" style="103" customWidth="1"/>
    <col min="37" max="37" width="7.42578125" style="103" customWidth="1"/>
    <col min="38" max="38" width="8.7109375" style="103" hidden="1" customWidth="1"/>
    <col min="39" max="40" width="11.5703125" style="103" customWidth="1"/>
    <col min="41" max="41" width="5.85546875" style="103" customWidth="1"/>
    <col min="42" max="42" width="7.42578125" style="103" customWidth="1"/>
    <col min="43" max="43" width="8.7109375" style="103" hidden="1" customWidth="1"/>
    <col min="44" max="45" width="11.5703125" style="103" customWidth="1"/>
    <col min="46" max="46" width="5.85546875" style="103" customWidth="1"/>
    <col min="47" max="47" width="7.42578125" style="103" customWidth="1"/>
    <col min="48" max="48" width="8.7109375" style="103" hidden="1" customWidth="1"/>
    <col min="49" max="50" width="11.5703125" style="103" customWidth="1"/>
    <col min="51" max="51" width="5.85546875" style="103" customWidth="1"/>
    <col min="52" max="52" width="11.42578125" style="7" hidden="1" customWidth="1"/>
    <col min="53" max="53" width="14.42578125" style="13" hidden="1" customWidth="1"/>
    <col min="54" max="55" width="14.42578125" style="7" hidden="1" customWidth="1"/>
    <col min="56" max="56" width="14.85546875" style="7" hidden="1" customWidth="1"/>
    <col min="57" max="82" width="14.42578125" style="7" hidden="1" customWidth="1"/>
    <col min="83" max="83" width="9.140625" style="7" customWidth="1"/>
    <col min="84" max="16384" width="9.140625" style="8"/>
  </cols>
  <sheetData>
    <row r="1" spans="1:83" s="78" customFormat="1" ht="24" customHeight="1">
      <c r="A1" s="901" t="s">
        <v>373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BA1" s="78">
        <f>VLOOKUP(E47,BE1:BF2,2,0)</f>
        <v>1.2</v>
      </c>
      <c r="BE1" s="78" t="s">
        <v>393</v>
      </c>
      <c r="BF1" s="775">
        <v>1</v>
      </c>
    </row>
    <row r="2" spans="1:83" s="78" customFormat="1" ht="24" customHeight="1">
      <c r="A2" s="901" t="s">
        <v>101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572"/>
      <c r="BE2" s="78" t="s">
        <v>394</v>
      </c>
      <c r="BF2" s="775">
        <v>1.2</v>
      </c>
    </row>
    <row r="3" spans="1:83" s="78" customFormat="1" ht="18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2"/>
    </row>
    <row r="4" spans="1:83" s="78" customFormat="1" ht="25.5" customHeight="1">
      <c r="A4" s="836" t="s">
        <v>0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572"/>
    </row>
    <row r="5" spans="1:83" s="78" customFormat="1" ht="23.25" customHeight="1">
      <c r="A5" s="908" t="s">
        <v>38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570"/>
    </row>
    <row r="6" spans="1:83" s="78" customFormat="1" ht="18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570"/>
    </row>
    <row r="7" spans="1:83" s="573" customFormat="1" ht="15.75" customHeight="1">
      <c r="A7" s="902" t="str">
        <f>Оглавление!A6</f>
        <v>от 01 июня 2019 года</v>
      </c>
      <c r="B7" s="902"/>
      <c r="C7" s="902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3"/>
      <c r="AU7" s="903"/>
      <c r="AV7" s="903"/>
      <c r="AW7" s="903"/>
      <c r="AX7" s="903"/>
      <c r="AY7" s="903"/>
      <c r="AZ7" s="522"/>
    </row>
    <row r="8" spans="1:83" s="573" customFormat="1" ht="15.75" customHeight="1" thickBot="1">
      <c r="A8" s="623"/>
      <c r="B8" s="623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522"/>
    </row>
    <row r="9" spans="1:83" s="90" customFormat="1" ht="18" customHeight="1" thickBot="1">
      <c r="A9" s="574" t="s">
        <v>63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W9" s="620" t="s">
        <v>32</v>
      </c>
      <c r="AX9" s="621">
        <v>0</v>
      </c>
      <c r="AY9" s="574"/>
      <c r="AZ9" s="575"/>
    </row>
    <row r="10" spans="1:83" s="579" customFormat="1" ht="18" customHeight="1" thickBot="1">
      <c r="A10" s="576"/>
      <c r="B10" s="576"/>
      <c r="C10" s="576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U10" s="578"/>
      <c r="AV10" s="578"/>
      <c r="AZ10" s="580"/>
    </row>
    <row r="11" spans="1:83" s="35" customFormat="1" ht="23.25" customHeight="1">
      <c r="A11" s="909" t="s">
        <v>20</v>
      </c>
      <c r="B11" s="905" t="s">
        <v>33</v>
      </c>
      <c r="C11" s="906"/>
      <c r="D11" s="906"/>
      <c r="E11" s="906"/>
      <c r="F11" s="907"/>
      <c r="G11" s="905" t="s">
        <v>29</v>
      </c>
      <c r="H11" s="906"/>
      <c r="I11" s="906"/>
      <c r="J11" s="906"/>
      <c r="K11" s="907"/>
      <c r="L11" s="905" t="s">
        <v>21</v>
      </c>
      <c r="M11" s="906"/>
      <c r="N11" s="906"/>
      <c r="O11" s="906"/>
      <c r="P11" s="907"/>
      <c r="Q11" s="905" t="s">
        <v>22</v>
      </c>
      <c r="R11" s="906"/>
      <c r="S11" s="906"/>
      <c r="T11" s="906"/>
      <c r="U11" s="907"/>
      <c r="V11" s="905" t="s">
        <v>23</v>
      </c>
      <c r="W11" s="906"/>
      <c r="X11" s="906"/>
      <c r="Y11" s="906"/>
      <c r="Z11" s="907"/>
      <c r="AA11" s="905" t="s">
        <v>24</v>
      </c>
      <c r="AB11" s="906"/>
      <c r="AC11" s="906"/>
      <c r="AD11" s="906"/>
      <c r="AE11" s="907"/>
      <c r="AF11" s="905" t="s">
        <v>25</v>
      </c>
      <c r="AG11" s="906"/>
      <c r="AH11" s="906"/>
      <c r="AI11" s="906"/>
      <c r="AJ11" s="907"/>
      <c r="AK11" s="905" t="s">
        <v>26</v>
      </c>
      <c r="AL11" s="906"/>
      <c r="AM11" s="906"/>
      <c r="AN11" s="906"/>
      <c r="AO11" s="907"/>
      <c r="AP11" s="905" t="s">
        <v>40</v>
      </c>
      <c r="AQ11" s="906"/>
      <c r="AR11" s="906"/>
      <c r="AS11" s="906"/>
      <c r="AT11" s="907"/>
      <c r="AU11" s="905" t="s">
        <v>41</v>
      </c>
      <c r="AV11" s="906"/>
      <c r="AW11" s="906"/>
      <c r="AX11" s="906"/>
      <c r="AY11" s="911"/>
      <c r="AZ11" s="58"/>
      <c r="BA11" s="915">
        <v>20</v>
      </c>
      <c r="BB11" s="913"/>
      <c r="BC11" s="913"/>
      <c r="BD11" s="913">
        <v>25</v>
      </c>
      <c r="BE11" s="913"/>
      <c r="BF11" s="913"/>
      <c r="BG11" s="913">
        <v>30</v>
      </c>
      <c r="BH11" s="913"/>
      <c r="BI11" s="913"/>
      <c r="BJ11" s="913">
        <v>40</v>
      </c>
      <c r="BK11" s="913"/>
      <c r="BL11" s="913"/>
      <c r="BM11" s="913">
        <v>50</v>
      </c>
      <c r="BN11" s="913"/>
      <c r="BO11" s="913"/>
      <c r="BP11" s="913">
        <v>60</v>
      </c>
      <c r="BQ11" s="913"/>
      <c r="BR11" s="913"/>
      <c r="BS11" s="913">
        <v>70</v>
      </c>
      <c r="BT11" s="913"/>
      <c r="BU11" s="913"/>
      <c r="BV11" s="913">
        <v>80</v>
      </c>
      <c r="BW11" s="913"/>
      <c r="BX11" s="913"/>
      <c r="BY11" s="913">
        <v>90</v>
      </c>
      <c r="BZ11" s="913"/>
      <c r="CA11" s="913"/>
      <c r="CB11" s="913">
        <v>100</v>
      </c>
      <c r="CC11" s="913"/>
      <c r="CD11" s="914"/>
      <c r="CE11" s="34"/>
    </row>
    <row r="12" spans="1:83" ht="48" customHeight="1">
      <c r="A12" s="910"/>
      <c r="B12" s="628" t="s">
        <v>95</v>
      </c>
      <c r="C12" s="629" t="s">
        <v>99</v>
      </c>
      <c r="D12" s="629" t="s">
        <v>34</v>
      </c>
      <c r="E12" s="629" t="s">
        <v>35</v>
      </c>
      <c r="F12" s="630" t="s">
        <v>42</v>
      </c>
      <c r="G12" s="628" t="s">
        <v>95</v>
      </c>
      <c r="H12" s="629" t="s">
        <v>99</v>
      </c>
      <c r="I12" s="629" t="s">
        <v>34</v>
      </c>
      <c r="J12" s="629" t="s">
        <v>35</v>
      </c>
      <c r="K12" s="630" t="s">
        <v>42</v>
      </c>
      <c r="L12" s="628" t="s">
        <v>95</v>
      </c>
      <c r="M12" s="629" t="s">
        <v>99</v>
      </c>
      <c r="N12" s="629" t="s">
        <v>34</v>
      </c>
      <c r="O12" s="629" t="s">
        <v>35</v>
      </c>
      <c r="P12" s="630" t="s">
        <v>42</v>
      </c>
      <c r="Q12" s="628" t="s">
        <v>95</v>
      </c>
      <c r="R12" s="629" t="s">
        <v>99</v>
      </c>
      <c r="S12" s="629" t="s">
        <v>34</v>
      </c>
      <c r="T12" s="629" t="s">
        <v>35</v>
      </c>
      <c r="U12" s="630" t="s">
        <v>42</v>
      </c>
      <c r="V12" s="628" t="s">
        <v>95</v>
      </c>
      <c r="W12" s="629" t="s">
        <v>99</v>
      </c>
      <c r="X12" s="629" t="s">
        <v>34</v>
      </c>
      <c r="Y12" s="629" t="s">
        <v>35</v>
      </c>
      <c r="Z12" s="630" t="s">
        <v>42</v>
      </c>
      <c r="AA12" s="628" t="s">
        <v>95</v>
      </c>
      <c r="AB12" s="629" t="s">
        <v>99</v>
      </c>
      <c r="AC12" s="629" t="s">
        <v>34</v>
      </c>
      <c r="AD12" s="629" t="s">
        <v>35</v>
      </c>
      <c r="AE12" s="630" t="s">
        <v>42</v>
      </c>
      <c r="AF12" s="628" t="s">
        <v>95</v>
      </c>
      <c r="AG12" s="629" t="s">
        <v>99</v>
      </c>
      <c r="AH12" s="629" t="s">
        <v>34</v>
      </c>
      <c r="AI12" s="629" t="s">
        <v>35</v>
      </c>
      <c r="AJ12" s="630" t="s">
        <v>42</v>
      </c>
      <c r="AK12" s="628" t="s">
        <v>95</v>
      </c>
      <c r="AL12" s="629" t="s">
        <v>99</v>
      </c>
      <c r="AM12" s="629" t="s">
        <v>34</v>
      </c>
      <c r="AN12" s="629" t="s">
        <v>35</v>
      </c>
      <c r="AO12" s="630" t="s">
        <v>42</v>
      </c>
      <c r="AP12" s="628" t="s">
        <v>95</v>
      </c>
      <c r="AQ12" s="629" t="s">
        <v>99</v>
      </c>
      <c r="AR12" s="629" t="s">
        <v>34</v>
      </c>
      <c r="AS12" s="629" t="s">
        <v>35</v>
      </c>
      <c r="AT12" s="630" t="s">
        <v>42</v>
      </c>
      <c r="AU12" s="628" t="s">
        <v>95</v>
      </c>
      <c r="AV12" s="629" t="s">
        <v>99</v>
      </c>
      <c r="AW12" s="629" t="s">
        <v>34</v>
      </c>
      <c r="AX12" s="629" t="s">
        <v>35</v>
      </c>
      <c r="AY12" s="667" t="s">
        <v>42</v>
      </c>
      <c r="AZ12" s="16"/>
      <c r="BA12" s="678" t="s">
        <v>34</v>
      </c>
      <c r="BB12" s="16" t="s">
        <v>35</v>
      </c>
      <c r="BC12" s="16" t="s">
        <v>27</v>
      </c>
      <c r="BD12" s="6" t="s">
        <v>34</v>
      </c>
      <c r="BE12" s="6" t="s">
        <v>35</v>
      </c>
      <c r="BF12" s="16" t="s">
        <v>27</v>
      </c>
      <c r="BG12" s="6" t="s">
        <v>34</v>
      </c>
      <c r="BH12" s="6" t="s">
        <v>35</v>
      </c>
      <c r="BI12" s="16" t="s">
        <v>27</v>
      </c>
      <c r="BJ12" s="6" t="s">
        <v>34</v>
      </c>
      <c r="BK12" s="6" t="s">
        <v>35</v>
      </c>
      <c r="BL12" s="16" t="s">
        <v>27</v>
      </c>
      <c r="BM12" s="6" t="s">
        <v>34</v>
      </c>
      <c r="BN12" s="6" t="s">
        <v>35</v>
      </c>
      <c r="BO12" s="16" t="s">
        <v>27</v>
      </c>
      <c r="BP12" s="6" t="s">
        <v>34</v>
      </c>
      <c r="BQ12" s="6" t="s">
        <v>35</v>
      </c>
      <c r="BR12" s="16" t="s">
        <v>27</v>
      </c>
      <c r="BS12" s="6" t="s">
        <v>34</v>
      </c>
      <c r="BT12" s="6" t="s">
        <v>35</v>
      </c>
      <c r="BU12" s="16" t="s">
        <v>27</v>
      </c>
      <c r="BV12" s="6" t="s">
        <v>34</v>
      </c>
      <c r="BW12" s="6" t="s">
        <v>35</v>
      </c>
      <c r="BX12" s="16" t="s">
        <v>27</v>
      </c>
      <c r="BY12" s="6" t="s">
        <v>34</v>
      </c>
      <c r="BZ12" s="6" t="s">
        <v>35</v>
      </c>
      <c r="CA12" s="16" t="s">
        <v>27</v>
      </c>
      <c r="CB12" s="16" t="s">
        <v>34</v>
      </c>
      <c r="CC12" s="16" t="s">
        <v>35</v>
      </c>
      <c r="CD12" s="679" t="s">
        <v>27</v>
      </c>
    </row>
    <row r="13" spans="1:83" ht="18.75" customHeight="1">
      <c r="A13" s="668">
        <v>18</v>
      </c>
      <c r="B13" s="589"/>
      <c r="C13" s="590"/>
      <c r="D13" s="591" t="str">
        <f t="shared" ref="D13:D42" si="0">IF(BA13&lt;&gt;0,ROUND(BA13*(1-$AX$9)*$BA$1,2),"")</f>
        <v/>
      </c>
      <c r="E13" s="591" t="str">
        <f t="shared" ref="E13:E42" si="1">IF(BB13&lt;&gt;0,ROUND(BB13*(1-$AX$9)*$BA$1,2),"")</f>
        <v/>
      </c>
      <c r="F13" s="592" t="str">
        <f>BC13</f>
        <v xml:space="preserve"> </v>
      </c>
      <c r="G13" s="589"/>
      <c r="H13" s="590"/>
      <c r="I13" s="591" t="str">
        <f t="shared" ref="I13:I42" si="2">IF(BD13&lt;&gt;0,ROUND(BD13*(1-$AX$9)*$BA$1,2),"")</f>
        <v/>
      </c>
      <c r="J13" s="591" t="str">
        <f t="shared" ref="J13:J42" si="3">IF(BE13&lt;&gt;0,ROUND(BE13*(1-$AX$9)*$BA$1,2),"")</f>
        <v/>
      </c>
      <c r="K13" s="592" t="str">
        <f>BF13</f>
        <v xml:space="preserve"> </v>
      </c>
      <c r="L13" s="719" t="s">
        <v>97</v>
      </c>
      <c r="M13" s="720">
        <v>136984</v>
      </c>
      <c r="N13" s="721">
        <f t="shared" ref="N13:N42" si="4">IF(BG13&lt;&gt;0,ROUND(BG13*(1-$AX$9)*$BA$1,2),"")</f>
        <v>165.6</v>
      </c>
      <c r="O13" s="721" t="str">
        <f t="shared" ref="O13:O42" si="5">IF(BH13&lt;&gt;0,ROUND(BH13*(1-$AX$9)*$BA$1,2),"")</f>
        <v/>
      </c>
      <c r="P13" s="592">
        <f>BI13</f>
        <v>12</v>
      </c>
      <c r="Q13" s="589" t="s">
        <v>98</v>
      </c>
      <c r="R13" s="590">
        <v>135126</v>
      </c>
      <c r="S13" s="591">
        <f>IF(BJ13&lt;&gt;0,ROUND(BJ13*(1-$AX$9)*$BA$1,2),"")</f>
        <v>240.6</v>
      </c>
      <c r="T13" s="591" t="str">
        <f t="shared" ref="T13:T42" si="6">IF(BK13&lt;&gt;0,ROUND(BK13*(1-$AX$9)*$BA$1,2),"")</f>
        <v/>
      </c>
      <c r="U13" s="592">
        <f>BL13</f>
        <v>9</v>
      </c>
      <c r="V13" s="589" t="s">
        <v>98</v>
      </c>
      <c r="W13" s="590">
        <v>135127</v>
      </c>
      <c r="X13" s="591">
        <f>IF(BM13&lt;&gt;0,ROUND(BM13*(1-$AX$9)*$BA$1,2),"")</f>
        <v>288</v>
      </c>
      <c r="Y13" s="591" t="str">
        <f t="shared" ref="Y13:Y42" si="7">IF(BN13&lt;&gt;0,ROUND(BN13*(1-$AX$9)*$BA$1,2),"")</f>
        <v/>
      </c>
      <c r="Z13" s="592">
        <f>BO13</f>
        <v>8</v>
      </c>
      <c r="AA13" s="589" t="s">
        <v>98</v>
      </c>
      <c r="AB13" s="590">
        <v>135128</v>
      </c>
      <c r="AC13" s="591">
        <f>IF(BP13&lt;&gt;0,ROUND(BP13*(1-$AX$9)*$BA$1,2),"")</f>
        <v>345.6</v>
      </c>
      <c r="AD13" s="591" t="str">
        <f t="shared" ref="AD13:AD42" si="8">IF(BQ13&lt;&gt;0,ROUND(BQ13*(1-$AX$9)*$BA$1,2),"")</f>
        <v/>
      </c>
      <c r="AE13" s="592">
        <f>BR13</f>
        <v>7</v>
      </c>
      <c r="AF13" s="589"/>
      <c r="AG13" s="590"/>
      <c r="AH13" s="591" t="str">
        <f>IF(BS13&lt;&gt;0,ROUND(BS13*(1-$AX$9)*$BA$1,2),"")</f>
        <v/>
      </c>
      <c r="AI13" s="591" t="str">
        <f t="shared" ref="AI13:AI42" si="9">IF(BT13&lt;&gt;0,ROUND(BT13*(1-$AX$9)*$BA$1,2),"")</f>
        <v/>
      </c>
      <c r="AJ13" s="592" t="str">
        <f>BU13</f>
        <v xml:space="preserve"> </v>
      </c>
      <c r="AK13" s="589"/>
      <c r="AL13" s="590"/>
      <c r="AM13" s="591" t="str">
        <f>IF(BV13&lt;&gt;0,ROUND(BV13*(1-$AX$9)*$BA$1,2),"")</f>
        <v/>
      </c>
      <c r="AN13" s="591" t="str">
        <f t="shared" ref="AN13:AN42" si="10">IF(BW13&lt;&gt;0,ROUND(BW13*(1-$AX$9)*$BA$1,2),"")</f>
        <v/>
      </c>
      <c r="AO13" s="592" t="str">
        <f>BX13</f>
        <v xml:space="preserve"> </v>
      </c>
      <c r="AP13" s="589"/>
      <c r="AQ13" s="590"/>
      <c r="AR13" s="591" t="str">
        <f>IF(BY13&lt;&gt;0,ROUND(BY13*(1-$AX$9)*$BA$1,2),"")</f>
        <v/>
      </c>
      <c r="AS13" s="591" t="str">
        <f t="shared" ref="AS13:AS42" si="11">IF(BZ13&lt;&gt;0,ROUND(BZ13*(1-$AX$9)*$BA$1,2),"")</f>
        <v/>
      </c>
      <c r="AT13" s="592" t="str">
        <f>CA13</f>
        <v xml:space="preserve"> </v>
      </c>
      <c r="AU13" s="589"/>
      <c r="AV13" s="590"/>
      <c r="AW13" s="591" t="str">
        <f>IF(CB13&lt;&gt;0,ROUND(CB13*(1-$AX$9)*$BA$1,2),"")</f>
        <v/>
      </c>
      <c r="AX13" s="591" t="str">
        <f t="shared" ref="AX13:AX42" si="12">IF(CC13&lt;&gt;0,ROUND(CC13*(1-$AX$9)*$BA$1,2),"")</f>
        <v/>
      </c>
      <c r="AY13" s="669" t="str">
        <f>CD13</f>
        <v xml:space="preserve"> </v>
      </c>
      <c r="AZ13" s="686">
        <f>A13</f>
        <v>18</v>
      </c>
      <c r="BA13" s="680">
        <v>0</v>
      </c>
      <c r="BB13" s="9">
        <v>0</v>
      </c>
      <c r="BC13" s="10" t="s">
        <v>36</v>
      </c>
      <c r="BD13" s="9">
        <v>0</v>
      </c>
      <c r="BE13" s="9">
        <v>0</v>
      </c>
      <c r="BF13" s="11" t="s">
        <v>36</v>
      </c>
      <c r="BG13" s="9">
        <v>138</v>
      </c>
      <c r="BH13" s="9">
        <v>0</v>
      </c>
      <c r="BI13" s="10">
        <v>12</v>
      </c>
      <c r="BJ13" s="9">
        <v>200.5</v>
      </c>
      <c r="BK13" s="9">
        <v>0</v>
      </c>
      <c r="BL13" s="10">
        <v>9</v>
      </c>
      <c r="BM13" s="9">
        <v>240</v>
      </c>
      <c r="BN13" s="9">
        <v>0</v>
      </c>
      <c r="BO13" s="10">
        <v>8</v>
      </c>
      <c r="BP13" s="9">
        <v>288</v>
      </c>
      <c r="BQ13" s="9">
        <v>0</v>
      </c>
      <c r="BR13" s="10">
        <v>7</v>
      </c>
      <c r="BS13" s="9">
        <v>0</v>
      </c>
      <c r="BT13" s="9">
        <v>0</v>
      </c>
      <c r="BU13" s="10" t="s">
        <v>36</v>
      </c>
      <c r="BV13" s="9">
        <v>0</v>
      </c>
      <c r="BW13" s="9">
        <v>0</v>
      </c>
      <c r="BX13" s="10" t="s">
        <v>36</v>
      </c>
      <c r="BY13" s="9">
        <v>0</v>
      </c>
      <c r="BZ13" s="9">
        <v>0</v>
      </c>
      <c r="CA13" s="10" t="s">
        <v>36</v>
      </c>
      <c r="CB13" s="9">
        <v>0</v>
      </c>
      <c r="CC13" s="9">
        <v>0</v>
      </c>
      <c r="CD13" s="681" t="s">
        <v>36</v>
      </c>
    </row>
    <row r="14" spans="1:83" ht="18.75" customHeight="1">
      <c r="A14" s="670">
        <v>21</v>
      </c>
      <c r="B14" s="589"/>
      <c r="C14" s="590"/>
      <c r="D14" s="591" t="str">
        <f t="shared" si="0"/>
        <v/>
      </c>
      <c r="E14" s="591" t="str">
        <f t="shared" si="1"/>
        <v/>
      </c>
      <c r="F14" s="598" t="str">
        <f t="shared" ref="F14:F42" si="13">BC14</f>
        <v xml:space="preserve"> </v>
      </c>
      <c r="G14" s="589"/>
      <c r="H14" s="590"/>
      <c r="I14" s="591" t="str">
        <f t="shared" si="2"/>
        <v/>
      </c>
      <c r="J14" s="591" t="str">
        <f t="shared" si="3"/>
        <v/>
      </c>
      <c r="K14" s="598" t="str">
        <f t="shared" ref="K14:K42" si="14">BF14</f>
        <v xml:space="preserve"> </v>
      </c>
      <c r="L14" s="725" t="s">
        <v>96</v>
      </c>
      <c r="M14" s="720">
        <v>137042</v>
      </c>
      <c r="N14" s="727">
        <f t="shared" si="4"/>
        <v>169.2</v>
      </c>
      <c r="O14" s="727" t="str">
        <f t="shared" si="5"/>
        <v/>
      </c>
      <c r="P14" s="598">
        <f t="shared" ref="P14:P42" si="15">BI14</f>
        <v>12</v>
      </c>
      <c r="Q14" s="589" t="s">
        <v>98</v>
      </c>
      <c r="R14" s="590">
        <v>135129</v>
      </c>
      <c r="S14" s="591">
        <f t="shared" ref="S14:S42" si="16">IF(BJ14&lt;&gt;0,ROUND(BJ14*(1-$AX$9)*$BA$1,2),"")</f>
        <v>249</v>
      </c>
      <c r="T14" s="591">
        <f t="shared" si="6"/>
        <v>249</v>
      </c>
      <c r="U14" s="598">
        <f t="shared" ref="U14:U42" si="17">BL14</f>
        <v>9</v>
      </c>
      <c r="V14" s="589" t="s">
        <v>98</v>
      </c>
      <c r="W14" s="590">
        <v>135130</v>
      </c>
      <c r="X14" s="591">
        <f t="shared" ref="X14:X42" si="18">IF(BM14&lt;&gt;0,ROUND(BM14*(1-$AX$9)*$BA$1,2),"")</f>
        <v>294</v>
      </c>
      <c r="Y14" s="591">
        <f t="shared" si="7"/>
        <v>294</v>
      </c>
      <c r="Z14" s="598">
        <f t="shared" ref="Z14:Z42" si="19">BO14</f>
        <v>7</v>
      </c>
      <c r="AA14" s="589" t="s">
        <v>98</v>
      </c>
      <c r="AB14" s="590">
        <v>135131</v>
      </c>
      <c r="AC14" s="591">
        <f t="shared" ref="AC14:AC42" si="20">IF(BP14&lt;&gt;0,ROUND(BP14*(1-$AX$9)*$BA$1,2),"")</f>
        <v>355.8</v>
      </c>
      <c r="AD14" s="591">
        <f t="shared" si="8"/>
        <v>355.8</v>
      </c>
      <c r="AE14" s="598">
        <f t="shared" ref="AE14:AE42" si="21">BR14</f>
        <v>7</v>
      </c>
      <c r="AF14" s="589" t="s">
        <v>98</v>
      </c>
      <c r="AG14" s="590">
        <v>134673</v>
      </c>
      <c r="AH14" s="591" t="str">
        <f t="shared" ref="AH14:AH42" si="22">IF(BS14&lt;&gt;0,ROUND(BS14*(1-$AX$9)*$BA$1,2),"")</f>
        <v/>
      </c>
      <c r="AI14" s="783" t="s">
        <v>404</v>
      </c>
      <c r="AJ14" s="598">
        <f t="shared" ref="AJ14:AJ42" si="23">BU14</f>
        <v>5</v>
      </c>
      <c r="AK14" s="589" t="s">
        <v>98</v>
      </c>
      <c r="AL14" s="590">
        <v>134674</v>
      </c>
      <c r="AM14" s="591" t="str">
        <f t="shared" ref="AM14:AM42" si="24">IF(BV14&lt;&gt;0,ROUND(BV14*(1-$AX$9)*$BA$1,2),"")</f>
        <v/>
      </c>
      <c r="AN14" s="783" t="s">
        <v>404</v>
      </c>
      <c r="AO14" s="598">
        <v>4</v>
      </c>
      <c r="AP14" s="589"/>
      <c r="AQ14" s="590"/>
      <c r="AR14" s="591" t="str">
        <f t="shared" ref="AR14:AR42" si="25">IF(BY14&lt;&gt;0,ROUND(BY14*(1-$AX$9)*$BA$1,2),"")</f>
        <v/>
      </c>
      <c r="AS14" s="591" t="str">
        <f t="shared" si="11"/>
        <v/>
      </c>
      <c r="AT14" s="598" t="str">
        <f t="shared" ref="AT14:AT42" si="26">CA14</f>
        <v xml:space="preserve"> </v>
      </c>
      <c r="AU14" s="589"/>
      <c r="AV14" s="590"/>
      <c r="AW14" s="591" t="str">
        <f t="shared" ref="AW14:AW42" si="27">IF(CB14&lt;&gt;0,ROUND(CB14*(1-$AX$9)*$BA$1,2),"")</f>
        <v/>
      </c>
      <c r="AX14" s="591" t="str">
        <f t="shared" si="12"/>
        <v/>
      </c>
      <c r="AY14" s="671" t="str">
        <f t="shared" ref="AY14:AY42" si="28">CD14</f>
        <v xml:space="preserve"> </v>
      </c>
      <c r="AZ14" s="686">
        <f t="shared" ref="AZ14:AZ42" si="29">A14</f>
        <v>21</v>
      </c>
      <c r="BA14" s="680">
        <v>0</v>
      </c>
      <c r="BB14" s="9">
        <v>0</v>
      </c>
      <c r="BC14" s="10" t="s">
        <v>36</v>
      </c>
      <c r="BD14" s="9">
        <v>0</v>
      </c>
      <c r="BE14" s="9">
        <v>0</v>
      </c>
      <c r="BF14" s="11" t="s">
        <v>36</v>
      </c>
      <c r="BG14" s="9">
        <v>141</v>
      </c>
      <c r="BH14" s="9">
        <v>0</v>
      </c>
      <c r="BI14" s="10">
        <v>12</v>
      </c>
      <c r="BJ14" s="9">
        <v>207.5</v>
      </c>
      <c r="BK14" s="9">
        <v>207.5</v>
      </c>
      <c r="BL14" s="10">
        <v>9</v>
      </c>
      <c r="BM14" s="9">
        <v>245</v>
      </c>
      <c r="BN14" s="9">
        <v>245</v>
      </c>
      <c r="BO14" s="10">
        <v>7</v>
      </c>
      <c r="BP14" s="9">
        <v>296.5</v>
      </c>
      <c r="BQ14" s="9">
        <v>296.5</v>
      </c>
      <c r="BR14" s="10">
        <v>7</v>
      </c>
      <c r="BS14" s="9">
        <v>0</v>
      </c>
      <c r="BT14" s="9">
        <v>408</v>
      </c>
      <c r="BU14" s="10">
        <v>5</v>
      </c>
      <c r="BV14" s="9">
        <v>0</v>
      </c>
      <c r="BW14" s="9">
        <v>467</v>
      </c>
      <c r="BX14" s="10">
        <v>4</v>
      </c>
      <c r="BY14" s="9">
        <v>0</v>
      </c>
      <c r="BZ14" s="9">
        <v>0</v>
      </c>
      <c r="CA14" s="10" t="s">
        <v>36</v>
      </c>
      <c r="CB14" s="9">
        <v>0</v>
      </c>
      <c r="CC14" s="9">
        <v>0</v>
      </c>
      <c r="CD14" s="681" t="s">
        <v>36</v>
      </c>
    </row>
    <row r="15" spans="1:83" ht="18.75" customHeight="1">
      <c r="A15" s="670">
        <v>25</v>
      </c>
      <c r="B15" s="589"/>
      <c r="C15" s="590"/>
      <c r="D15" s="591" t="str">
        <f t="shared" si="0"/>
        <v/>
      </c>
      <c r="E15" s="591" t="str">
        <f t="shared" si="1"/>
        <v/>
      </c>
      <c r="F15" s="598" t="str">
        <f t="shared" si="13"/>
        <v xml:space="preserve"> </v>
      </c>
      <c r="G15" s="589"/>
      <c r="H15" s="590"/>
      <c r="I15" s="591" t="str">
        <f t="shared" si="2"/>
        <v/>
      </c>
      <c r="J15" s="591" t="str">
        <f t="shared" si="3"/>
        <v/>
      </c>
      <c r="K15" s="598" t="str">
        <f t="shared" si="14"/>
        <v xml:space="preserve"> </v>
      </c>
      <c r="L15" s="719" t="s">
        <v>97</v>
      </c>
      <c r="M15" s="720">
        <v>136928</v>
      </c>
      <c r="N15" s="721">
        <f t="shared" si="4"/>
        <v>196.2</v>
      </c>
      <c r="O15" s="721" t="str">
        <f t="shared" si="5"/>
        <v/>
      </c>
      <c r="P15" s="598">
        <f t="shared" si="15"/>
        <v>12</v>
      </c>
      <c r="Q15" s="719" t="s">
        <v>97</v>
      </c>
      <c r="R15" s="720">
        <v>135132</v>
      </c>
      <c r="S15" s="721">
        <f t="shared" si="16"/>
        <v>288</v>
      </c>
      <c r="T15" s="721" t="str">
        <f t="shared" si="6"/>
        <v/>
      </c>
      <c r="U15" s="598">
        <f t="shared" si="17"/>
        <v>9</v>
      </c>
      <c r="V15" s="589" t="s">
        <v>98</v>
      </c>
      <c r="W15" s="590">
        <v>135133</v>
      </c>
      <c r="X15" s="591">
        <f t="shared" si="18"/>
        <v>334.8</v>
      </c>
      <c r="Y15" s="591" t="str">
        <f t="shared" si="7"/>
        <v/>
      </c>
      <c r="Z15" s="598">
        <f t="shared" si="19"/>
        <v>7</v>
      </c>
      <c r="AA15" s="589" t="s">
        <v>98</v>
      </c>
      <c r="AB15" s="590">
        <v>135134</v>
      </c>
      <c r="AC15" s="591">
        <f t="shared" si="20"/>
        <v>398.4</v>
      </c>
      <c r="AD15" s="591" t="str">
        <f t="shared" si="8"/>
        <v/>
      </c>
      <c r="AE15" s="598">
        <f t="shared" si="21"/>
        <v>7</v>
      </c>
      <c r="AF15" s="589"/>
      <c r="AG15" s="590"/>
      <c r="AH15" s="591" t="str">
        <f t="shared" si="22"/>
        <v/>
      </c>
      <c r="AI15" s="591" t="str">
        <f t="shared" si="9"/>
        <v/>
      </c>
      <c r="AJ15" s="598" t="str">
        <f t="shared" si="23"/>
        <v xml:space="preserve"> </v>
      </c>
      <c r="AK15" s="589"/>
      <c r="AL15" s="590"/>
      <c r="AM15" s="591" t="str">
        <f t="shared" si="24"/>
        <v/>
      </c>
      <c r="AN15" s="591" t="str">
        <f t="shared" si="10"/>
        <v/>
      </c>
      <c r="AO15" s="598" t="str">
        <f t="shared" ref="AO15:AO42" si="30">BX15</f>
        <v xml:space="preserve"> </v>
      </c>
      <c r="AP15" s="589"/>
      <c r="AQ15" s="590"/>
      <c r="AR15" s="591" t="str">
        <f t="shared" si="25"/>
        <v/>
      </c>
      <c r="AS15" s="591" t="str">
        <f t="shared" si="11"/>
        <v/>
      </c>
      <c r="AT15" s="598" t="str">
        <f t="shared" si="26"/>
        <v xml:space="preserve"> </v>
      </c>
      <c r="AU15" s="589"/>
      <c r="AV15" s="590"/>
      <c r="AW15" s="591" t="str">
        <f t="shared" si="27"/>
        <v/>
      </c>
      <c r="AX15" s="591" t="str">
        <f t="shared" si="12"/>
        <v/>
      </c>
      <c r="AY15" s="671" t="str">
        <f t="shared" si="28"/>
        <v xml:space="preserve"> </v>
      </c>
      <c r="AZ15" s="686">
        <f t="shared" si="29"/>
        <v>25</v>
      </c>
      <c r="BA15" s="680">
        <v>0</v>
      </c>
      <c r="BB15" s="9">
        <v>0</v>
      </c>
      <c r="BC15" s="10" t="s">
        <v>36</v>
      </c>
      <c r="BD15" s="9">
        <v>0</v>
      </c>
      <c r="BE15" s="9">
        <v>0</v>
      </c>
      <c r="BF15" s="11" t="s">
        <v>36</v>
      </c>
      <c r="BG15" s="9">
        <v>163.5</v>
      </c>
      <c r="BH15" s="9">
        <v>0</v>
      </c>
      <c r="BI15" s="10">
        <v>12</v>
      </c>
      <c r="BJ15" s="9">
        <v>240</v>
      </c>
      <c r="BK15" s="9">
        <v>0</v>
      </c>
      <c r="BL15" s="10">
        <v>9</v>
      </c>
      <c r="BM15" s="9">
        <v>279</v>
      </c>
      <c r="BN15" s="9">
        <v>0</v>
      </c>
      <c r="BO15" s="10">
        <v>7</v>
      </c>
      <c r="BP15" s="9">
        <v>332</v>
      </c>
      <c r="BQ15" s="9">
        <v>0</v>
      </c>
      <c r="BR15" s="10">
        <v>7</v>
      </c>
      <c r="BS15" s="9">
        <v>0</v>
      </c>
      <c r="BT15" s="9">
        <v>0</v>
      </c>
      <c r="BU15" s="10" t="s">
        <v>36</v>
      </c>
      <c r="BV15" s="9">
        <v>0</v>
      </c>
      <c r="BW15" s="9">
        <v>0</v>
      </c>
      <c r="BX15" s="10" t="s">
        <v>36</v>
      </c>
      <c r="BY15" s="9">
        <v>0</v>
      </c>
      <c r="BZ15" s="9">
        <v>0</v>
      </c>
      <c r="CA15" s="10" t="s">
        <v>36</v>
      </c>
      <c r="CB15" s="9">
        <v>0</v>
      </c>
      <c r="CC15" s="9">
        <v>0</v>
      </c>
      <c r="CD15" s="681" t="s">
        <v>36</v>
      </c>
    </row>
    <row r="16" spans="1:83" ht="18.75" customHeight="1">
      <c r="A16" s="670">
        <v>28</v>
      </c>
      <c r="B16" s="589"/>
      <c r="C16" s="590"/>
      <c r="D16" s="591" t="str">
        <f t="shared" si="0"/>
        <v/>
      </c>
      <c r="E16" s="591" t="str">
        <f t="shared" si="1"/>
        <v/>
      </c>
      <c r="F16" s="598" t="str">
        <f t="shared" si="13"/>
        <v xml:space="preserve"> </v>
      </c>
      <c r="G16" s="719" t="s">
        <v>97</v>
      </c>
      <c r="H16" s="720">
        <v>137114</v>
      </c>
      <c r="I16" s="721">
        <f t="shared" si="2"/>
        <v>181.8</v>
      </c>
      <c r="J16" s="721" t="str">
        <f t="shared" si="3"/>
        <v/>
      </c>
      <c r="K16" s="598">
        <f t="shared" si="14"/>
        <v>12</v>
      </c>
      <c r="L16" s="725" t="s">
        <v>96</v>
      </c>
      <c r="M16" s="720">
        <v>137052</v>
      </c>
      <c r="N16" s="727">
        <f t="shared" si="4"/>
        <v>198.6</v>
      </c>
      <c r="O16" s="727" t="str">
        <f t="shared" si="5"/>
        <v/>
      </c>
      <c r="P16" s="598">
        <f t="shared" si="15"/>
        <v>10</v>
      </c>
      <c r="Q16" s="719" t="s">
        <v>97</v>
      </c>
      <c r="R16" s="720">
        <v>158138</v>
      </c>
      <c r="S16" s="721">
        <f t="shared" si="16"/>
        <v>296.39999999999998</v>
      </c>
      <c r="T16" s="721" t="str">
        <f t="shared" si="6"/>
        <v/>
      </c>
      <c r="U16" s="598">
        <f t="shared" si="17"/>
        <v>9</v>
      </c>
      <c r="V16" s="589" t="s">
        <v>98</v>
      </c>
      <c r="W16" s="590">
        <v>135135</v>
      </c>
      <c r="X16" s="591">
        <f t="shared" si="18"/>
        <v>345.6</v>
      </c>
      <c r="Y16" s="591">
        <f t="shared" si="7"/>
        <v>345.6</v>
      </c>
      <c r="Z16" s="598">
        <f t="shared" si="19"/>
        <v>7</v>
      </c>
      <c r="AA16" s="589" t="s">
        <v>98</v>
      </c>
      <c r="AB16" s="590">
        <v>135136</v>
      </c>
      <c r="AC16" s="591">
        <f t="shared" si="20"/>
        <v>415.2</v>
      </c>
      <c r="AD16" s="591" t="str">
        <f t="shared" si="8"/>
        <v/>
      </c>
      <c r="AE16" s="598">
        <f t="shared" si="21"/>
        <v>6</v>
      </c>
      <c r="AF16" s="589" t="s">
        <v>98</v>
      </c>
      <c r="AG16" s="590">
        <v>230904</v>
      </c>
      <c r="AH16" s="591" t="str">
        <f t="shared" si="22"/>
        <v/>
      </c>
      <c r="AI16" s="591">
        <f t="shared" si="9"/>
        <v>497.4</v>
      </c>
      <c r="AJ16" s="598">
        <f t="shared" si="23"/>
        <v>5</v>
      </c>
      <c r="AK16" s="589" t="s">
        <v>98</v>
      </c>
      <c r="AL16" s="590">
        <v>230914</v>
      </c>
      <c r="AM16" s="591" t="str">
        <f t="shared" si="24"/>
        <v/>
      </c>
      <c r="AN16" s="783" t="s">
        <v>404</v>
      </c>
      <c r="AO16" s="598">
        <f t="shared" si="30"/>
        <v>4</v>
      </c>
      <c r="AP16" s="589"/>
      <c r="AQ16" s="590"/>
      <c r="AR16" s="591" t="str">
        <f t="shared" si="25"/>
        <v/>
      </c>
      <c r="AS16" s="591" t="str">
        <f t="shared" si="11"/>
        <v/>
      </c>
      <c r="AT16" s="598" t="str">
        <f t="shared" si="26"/>
        <v xml:space="preserve"> </v>
      </c>
      <c r="AU16" s="589"/>
      <c r="AV16" s="590"/>
      <c r="AW16" s="591" t="str">
        <f t="shared" si="27"/>
        <v/>
      </c>
      <c r="AX16" s="591" t="str">
        <f t="shared" si="12"/>
        <v/>
      </c>
      <c r="AY16" s="671" t="str">
        <f t="shared" si="28"/>
        <v xml:space="preserve"> </v>
      </c>
      <c r="AZ16" s="686">
        <f t="shared" si="29"/>
        <v>28</v>
      </c>
      <c r="BA16" s="680">
        <v>0</v>
      </c>
      <c r="BB16" s="9">
        <v>0</v>
      </c>
      <c r="BC16" s="10" t="s">
        <v>36</v>
      </c>
      <c r="BD16" s="9">
        <v>151.5</v>
      </c>
      <c r="BE16" s="9">
        <v>0</v>
      </c>
      <c r="BF16" s="10">
        <v>12</v>
      </c>
      <c r="BG16" s="9">
        <v>165.5</v>
      </c>
      <c r="BH16" s="9">
        <v>0</v>
      </c>
      <c r="BI16" s="10">
        <v>10</v>
      </c>
      <c r="BJ16" s="9">
        <v>247</v>
      </c>
      <c r="BK16" s="9">
        <v>0</v>
      </c>
      <c r="BL16" s="10">
        <v>9</v>
      </c>
      <c r="BM16" s="9">
        <v>288</v>
      </c>
      <c r="BN16" s="9">
        <v>288</v>
      </c>
      <c r="BO16" s="10">
        <v>7</v>
      </c>
      <c r="BP16" s="9">
        <v>346</v>
      </c>
      <c r="BQ16" s="9">
        <v>0</v>
      </c>
      <c r="BR16" s="10">
        <v>6</v>
      </c>
      <c r="BS16" s="9">
        <v>0</v>
      </c>
      <c r="BT16" s="9">
        <v>414.5</v>
      </c>
      <c r="BU16" s="10">
        <v>5</v>
      </c>
      <c r="BV16" s="9">
        <v>0</v>
      </c>
      <c r="BW16" s="9">
        <v>481</v>
      </c>
      <c r="BX16" s="10">
        <v>4</v>
      </c>
      <c r="BY16" s="9">
        <v>0</v>
      </c>
      <c r="BZ16" s="9">
        <v>0</v>
      </c>
      <c r="CA16" s="10" t="s">
        <v>36</v>
      </c>
      <c r="CB16" s="9">
        <v>0</v>
      </c>
      <c r="CC16" s="9">
        <v>0</v>
      </c>
      <c r="CD16" s="681" t="s">
        <v>36</v>
      </c>
      <c r="CE16" s="59"/>
    </row>
    <row r="17" spans="1:83" ht="18.75" customHeight="1">
      <c r="A17" s="670">
        <v>32</v>
      </c>
      <c r="B17" s="589"/>
      <c r="C17" s="590"/>
      <c r="D17" s="591" t="str">
        <f t="shared" si="0"/>
        <v/>
      </c>
      <c r="E17" s="591" t="str">
        <f t="shared" si="1"/>
        <v/>
      </c>
      <c r="F17" s="598" t="str">
        <f t="shared" si="13"/>
        <v xml:space="preserve"> </v>
      </c>
      <c r="G17" s="719" t="s">
        <v>97</v>
      </c>
      <c r="H17" s="720">
        <v>137119</v>
      </c>
      <c r="I17" s="721">
        <f t="shared" si="2"/>
        <v>201.6</v>
      </c>
      <c r="J17" s="721" t="str">
        <f t="shared" si="3"/>
        <v/>
      </c>
      <c r="K17" s="598">
        <f t="shared" si="14"/>
        <v>12</v>
      </c>
      <c r="L17" s="719" t="s">
        <v>97</v>
      </c>
      <c r="M17" s="720">
        <v>135137</v>
      </c>
      <c r="N17" s="721">
        <f t="shared" si="4"/>
        <v>208.2</v>
      </c>
      <c r="O17" s="721" t="str">
        <f t="shared" si="5"/>
        <v/>
      </c>
      <c r="P17" s="598">
        <f t="shared" si="15"/>
        <v>10</v>
      </c>
      <c r="Q17" s="719" t="s">
        <v>97</v>
      </c>
      <c r="R17" s="720">
        <v>135138</v>
      </c>
      <c r="S17" s="721">
        <f t="shared" si="16"/>
        <v>312</v>
      </c>
      <c r="T17" s="721" t="str">
        <f t="shared" si="6"/>
        <v/>
      </c>
      <c r="U17" s="598">
        <f t="shared" si="17"/>
        <v>8</v>
      </c>
      <c r="V17" s="719" t="s">
        <v>97</v>
      </c>
      <c r="W17" s="720">
        <v>135139</v>
      </c>
      <c r="X17" s="721">
        <f t="shared" si="18"/>
        <v>365.4</v>
      </c>
      <c r="Y17" s="721" t="str">
        <f t="shared" si="7"/>
        <v/>
      </c>
      <c r="Z17" s="598">
        <f t="shared" si="19"/>
        <v>7</v>
      </c>
      <c r="AA17" s="589" t="s">
        <v>98</v>
      </c>
      <c r="AB17" s="590">
        <v>135140</v>
      </c>
      <c r="AC17" s="591">
        <f t="shared" si="20"/>
        <v>436.8</v>
      </c>
      <c r="AD17" s="591" t="str">
        <f t="shared" si="8"/>
        <v/>
      </c>
      <c r="AE17" s="598">
        <f t="shared" si="21"/>
        <v>6</v>
      </c>
      <c r="AF17" s="589"/>
      <c r="AG17" s="590"/>
      <c r="AH17" s="591" t="str">
        <f t="shared" si="22"/>
        <v/>
      </c>
      <c r="AI17" s="591" t="str">
        <f t="shared" si="9"/>
        <v/>
      </c>
      <c r="AJ17" s="598" t="str">
        <f t="shared" si="23"/>
        <v xml:space="preserve"> </v>
      </c>
      <c r="AK17" s="589"/>
      <c r="AL17" s="590"/>
      <c r="AM17" s="591" t="str">
        <f t="shared" si="24"/>
        <v/>
      </c>
      <c r="AN17" s="591" t="str">
        <f t="shared" si="10"/>
        <v/>
      </c>
      <c r="AO17" s="598" t="str">
        <f t="shared" si="30"/>
        <v xml:space="preserve"> </v>
      </c>
      <c r="AP17" s="589"/>
      <c r="AQ17" s="590"/>
      <c r="AR17" s="591" t="str">
        <f t="shared" si="25"/>
        <v/>
      </c>
      <c r="AS17" s="591" t="str">
        <f t="shared" si="11"/>
        <v/>
      </c>
      <c r="AT17" s="598" t="str">
        <f t="shared" si="26"/>
        <v xml:space="preserve"> </v>
      </c>
      <c r="AU17" s="589"/>
      <c r="AV17" s="590"/>
      <c r="AW17" s="591" t="str">
        <f t="shared" si="27"/>
        <v/>
      </c>
      <c r="AX17" s="591" t="str">
        <f t="shared" si="12"/>
        <v/>
      </c>
      <c r="AY17" s="671" t="str">
        <f t="shared" si="28"/>
        <v xml:space="preserve"> </v>
      </c>
      <c r="AZ17" s="686">
        <f t="shared" si="29"/>
        <v>32</v>
      </c>
      <c r="BA17" s="680">
        <v>0</v>
      </c>
      <c r="BB17" s="9">
        <v>0</v>
      </c>
      <c r="BC17" s="11" t="s">
        <v>36</v>
      </c>
      <c r="BD17" s="9">
        <v>168</v>
      </c>
      <c r="BE17" s="9">
        <v>0</v>
      </c>
      <c r="BF17" s="11">
        <v>12</v>
      </c>
      <c r="BG17" s="9">
        <v>173.5</v>
      </c>
      <c r="BH17" s="9">
        <v>0</v>
      </c>
      <c r="BI17" s="11">
        <v>10</v>
      </c>
      <c r="BJ17" s="9">
        <v>260</v>
      </c>
      <c r="BK17" s="9">
        <v>0</v>
      </c>
      <c r="BL17" s="11">
        <v>8</v>
      </c>
      <c r="BM17" s="9">
        <v>304.5</v>
      </c>
      <c r="BN17" s="9">
        <v>0</v>
      </c>
      <c r="BO17" s="11">
        <v>7</v>
      </c>
      <c r="BP17" s="9">
        <v>364</v>
      </c>
      <c r="BQ17" s="9">
        <v>0</v>
      </c>
      <c r="BR17" s="11">
        <v>6</v>
      </c>
      <c r="BS17" s="9">
        <v>0</v>
      </c>
      <c r="BT17" s="9">
        <v>0</v>
      </c>
      <c r="BU17" s="11" t="s">
        <v>36</v>
      </c>
      <c r="BV17" s="9">
        <v>0</v>
      </c>
      <c r="BW17" s="9">
        <v>0</v>
      </c>
      <c r="BX17" s="11" t="s">
        <v>36</v>
      </c>
      <c r="BY17" s="9">
        <v>0</v>
      </c>
      <c r="BZ17" s="9">
        <v>0</v>
      </c>
      <c r="CA17" s="11" t="s">
        <v>36</v>
      </c>
      <c r="CB17" s="9">
        <v>0</v>
      </c>
      <c r="CC17" s="9">
        <v>0</v>
      </c>
      <c r="CD17" s="682" t="s">
        <v>36</v>
      </c>
      <c r="CE17" s="13"/>
    </row>
    <row r="18" spans="1:83" ht="18.75" customHeight="1">
      <c r="A18" s="670">
        <v>35</v>
      </c>
      <c r="B18" s="589"/>
      <c r="C18" s="590"/>
      <c r="D18" s="591" t="str">
        <f t="shared" si="0"/>
        <v/>
      </c>
      <c r="E18" s="591" t="str">
        <f t="shared" si="1"/>
        <v/>
      </c>
      <c r="F18" s="598" t="str">
        <f t="shared" si="13"/>
        <v xml:space="preserve"> </v>
      </c>
      <c r="G18" s="589" t="s">
        <v>98</v>
      </c>
      <c r="H18" s="590">
        <v>136914</v>
      </c>
      <c r="I18" s="591">
        <f t="shared" si="2"/>
        <v>207</v>
      </c>
      <c r="J18" s="591">
        <f t="shared" si="3"/>
        <v>207</v>
      </c>
      <c r="K18" s="598">
        <f t="shared" si="14"/>
        <v>12</v>
      </c>
      <c r="L18" s="725" t="s">
        <v>96</v>
      </c>
      <c r="M18" s="720">
        <v>135141</v>
      </c>
      <c r="N18" s="727">
        <f t="shared" si="4"/>
        <v>221.4</v>
      </c>
      <c r="O18" s="727">
        <f t="shared" si="5"/>
        <v>221.4</v>
      </c>
      <c r="P18" s="598">
        <f t="shared" si="15"/>
        <v>10</v>
      </c>
      <c r="Q18" s="589" t="s">
        <v>98</v>
      </c>
      <c r="R18" s="590">
        <v>135142</v>
      </c>
      <c r="S18" s="591">
        <f t="shared" si="16"/>
        <v>313.2</v>
      </c>
      <c r="T18" s="591">
        <f t="shared" si="6"/>
        <v>313.2</v>
      </c>
      <c r="U18" s="598">
        <f t="shared" si="17"/>
        <v>8</v>
      </c>
      <c r="V18" s="589" t="s">
        <v>98</v>
      </c>
      <c r="W18" s="590">
        <v>135143</v>
      </c>
      <c r="X18" s="591">
        <f t="shared" si="18"/>
        <v>385.2</v>
      </c>
      <c r="Y18" s="591">
        <f t="shared" si="7"/>
        <v>385.2</v>
      </c>
      <c r="Z18" s="598">
        <f t="shared" si="19"/>
        <v>7</v>
      </c>
      <c r="AA18" s="589" t="s">
        <v>98</v>
      </c>
      <c r="AB18" s="590">
        <v>135144</v>
      </c>
      <c r="AC18" s="591">
        <f t="shared" si="20"/>
        <v>460.8</v>
      </c>
      <c r="AD18" s="591">
        <f t="shared" si="8"/>
        <v>460.8</v>
      </c>
      <c r="AE18" s="598">
        <f t="shared" si="21"/>
        <v>6</v>
      </c>
      <c r="AF18" s="589" t="s">
        <v>98</v>
      </c>
      <c r="AG18" s="590">
        <v>134681</v>
      </c>
      <c r="AH18" s="591" t="str">
        <f t="shared" si="22"/>
        <v/>
      </c>
      <c r="AI18" s="591">
        <f t="shared" si="9"/>
        <v>560.4</v>
      </c>
      <c r="AJ18" s="598">
        <f t="shared" si="23"/>
        <v>5</v>
      </c>
      <c r="AK18" s="589" t="s">
        <v>98</v>
      </c>
      <c r="AL18" s="590">
        <v>134682</v>
      </c>
      <c r="AM18" s="591" t="str">
        <f t="shared" si="24"/>
        <v/>
      </c>
      <c r="AN18" s="783" t="s">
        <v>404</v>
      </c>
      <c r="AO18" s="598">
        <f t="shared" si="30"/>
        <v>4</v>
      </c>
      <c r="AP18" s="589" t="s">
        <v>98</v>
      </c>
      <c r="AQ18" s="590">
        <v>134683</v>
      </c>
      <c r="AR18" s="591" t="str">
        <f t="shared" si="25"/>
        <v/>
      </c>
      <c r="AS18" s="783" t="s">
        <v>404</v>
      </c>
      <c r="AT18" s="598">
        <f t="shared" si="26"/>
        <v>4</v>
      </c>
      <c r="AU18" s="589" t="s">
        <v>98</v>
      </c>
      <c r="AV18" s="590">
        <v>134684</v>
      </c>
      <c r="AW18" s="591" t="str">
        <f t="shared" si="27"/>
        <v/>
      </c>
      <c r="AX18" s="591">
        <f t="shared" si="12"/>
        <v>946.2</v>
      </c>
      <c r="AY18" s="671">
        <f t="shared" si="28"/>
        <v>4</v>
      </c>
      <c r="AZ18" s="686">
        <f t="shared" si="29"/>
        <v>35</v>
      </c>
      <c r="BA18" s="680">
        <v>0</v>
      </c>
      <c r="BB18" s="9">
        <v>0</v>
      </c>
      <c r="BC18" s="11" t="s">
        <v>36</v>
      </c>
      <c r="BD18" s="9">
        <v>172.5</v>
      </c>
      <c r="BE18" s="9">
        <v>172.5</v>
      </c>
      <c r="BF18" s="11">
        <v>12</v>
      </c>
      <c r="BG18" s="9">
        <v>184.5</v>
      </c>
      <c r="BH18" s="9">
        <v>184.5</v>
      </c>
      <c r="BI18" s="11">
        <v>10</v>
      </c>
      <c r="BJ18" s="9">
        <v>261</v>
      </c>
      <c r="BK18" s="9">
        <v>261</v>
      </c>
      <c r="BL18" s="11">
        <v>8</v>
      </c>
      <c r="BM18" s="9">
        <v>321</v>
      </c>
      <c r="BN18" s="9">
        <v>321</v>
      </c>
      <c r="BO18" s="11">
        <v>7</v>
      </c>
      <c r="BP18" s="9">
        <v>384</v>
      </c>
      <c r="BQ18" s="9">
        <v>384</v>
      </c>
      <c r="BR18" s="11">
        <v>6</v>
      </c>
      <c r="BS18" s="9">
        <v>0</v>
      </c>
      <c r="BT18" s="9">
        <v>467</v>
      </c>
      <c r="BU18" s="11">
        <v>5</v>
      </c>
      <c r="BV18" s="9">
        <v>0</v>
      </c>
      <c r="BW18" s="9">
        <v>541.5</v>
      </c>
      <c r="BX18" s="11">
        <v>4</v>
      </c>
      <c r="BY18" s="9">
        <v>0</v>
      </c>
      <c r="BZ18" s="9">
        <v>659.5</v>
      </c>
      <c r="CA18" s="11">
        <v>4</v>
      </c>
      <c r="CB18" s="9">
        <v>0</v>
      </c>
      <c r="CC18" s="9">
        <v>788.5</v>
      </c>
      <c r="CD18" s="682">
        <v>4</v>
      </c>
    </row>
    <row r="19" spans="1:83" ht="18.75" customHeight="1">
      <c r="A19" s="670">
        <v>38</v>
      </c>
      <c r="B19" s="589"/>
      <c r="C19" s="590"/>
      <c r="D19" s="591" t="str">
        <f t="shared" si="0"/>
        <v/>
      </c>
      <c r="E19" s="591" t="str">
        <f t="shared" si="1"/>
        <v/>
      </c>
      <c r="F19" s="598" t="str">
        <f t="shared" si="13"/>
        <v xml:space="preserve"> </v>
      </c>
      <c r="G19" s="589" t="s">
        <v>98</v>
      </c>
      <c r="H19" s="590">
        <v>137133</v>
      </c>
      <c r="I19" s="591">
        <f t="shared" si="2"/>
        <v>213</v>
      </c>
      <c r="J19" s="591" t="str">
        <f t="shared" si="3"/>
        <v/>
      </c>
      <c r="K19" s="598">
        <f t="shared" si="14"/>
        <v>10</v>
      </c>
      <c r="L19" s="719" t="s">
        <v>97</v>
      </c>
      <c r="M19" s="720">
        <v>135145</v>
      </c>
      <c r="N19" s="721">
        <f t="shared" si="4"/>
        <v>232.2</v>
      </c>
      <c r="O19" s="721" t="str">
        <f t="shared" si="5"/>
        <v/>
      </c>
      <c r="P19" s="598">
        <f t="shared" si="15"/>
        <v>9</v>
      </c>
      <c r="Q19" s="589" t="s">
        <v>98</v>
      </c>
      <c r="R19" s="590">
        <v>135146</v>
      </c>
      <c r="S19" s="591">
        <f t="shared" si="16"/>
        <v>318</v>
      </c>
      <c r="T19" s="591" t="str">
        <f t="shared" si="6"/>
        <v/>
      </c>
      <c r="U19" s="598">
        <f t="shared" si="17"/>
        <v>8</v>
      </c>
      <c r="V19" s="589" t="s">
        <v>98</v>
      </c>
      <c r="W19" s="590">
        <v>135147</v>
      </c>
      <c r="X19" s="591">
        <f t="shared" si="18"/>
        <v>431.4</v>
      </c>
      <c r="Y19" s="591" t="str">
        <f t="shared" si="7"/>
        <v/>
      </c>
      <c r="Z19" s="598">
        <f t="shared" si="19"/>
        <v>7</v>
      </c>
      <c r="AA19" s="589" t="s">
        <v>98</v>
      </c>
      <c r="AB19" s="590">
        <v>135148</v>
      </c>
      <c r="AC19" s="591">
        <f t="shared" si="20"/>
        <v>517.79999999999995</v>
      </c>
      <c r="AD19" s="591" t="str">
        <f t="shared" si="8"/>
        <v/>
      </c>
      <c r="AE19" s="598">
        <f t="shared" si="21"/>
        <v>6</v>
      </c>
      <c r="AF19" s="589"/>
      <c r="AG19" s="590"/>
      <c r="AH19" s="591" t="str">
        <f t="shared" si="22"/>
        <v/>
      </c>
      <c r="AI19" s="591" t="str">
        <f t="shared" si="9"/>
        <v/>
      </c>
      <c r="AJ19" s="598" t="str">
        <f t="shared" si="23"/>
        <v xml:space="preserve"> </v>
      </c>
      <c r="AK19" s="589"/>
      <c r="AL19" s="590"/>
      <c r="AM19" s="591" t="str">
        <f t="shared" si="24"/>
        <v/>
      </c>
      <c r="AN19" s="591" t="str">
        <f t="shared" si="10"/>
        <v/>
      </c>
      <c r="AO19" s="598" t="str">
        <f t="shared" si="30"/>
        <v xml:space="preserve"> </v>
      </c>
      <c r="AP19" s="589"/>
      <c r="AQ19" s="590"/>
      <c r="AR19" s="591" t="str">
        <f t="shared" si="25"/>
        <v/>
      </c>
      <c r="AS19" s="591" t="str">
        <f t="shared" si="11"/>
        <v/>
      </c>
      <c r="AT19" s="598" t="str">
        <f t="shared" si="26"/>
        <v xml:space="preserve"> </v>
      </c>
      <c r="AU19" s="589"/>
      <c r="AV19" s="590"/>
      <c r="AW19" s="591" t="str">
        <f t="shared" si="27"/>
        <v/>
      </c>
      <c r="AX19" s="591" t="str">
        <f t="shared" si="12"/>
        <v/>
      </c>
      <c r="AY19" s="671" t="str">
        <f t="shared" si="28"/>
        <v xml:space="preserve"> </v>
      </c>
      <c r="AZ19" s="686">
        <f t="shared" si="29"/>
        <v>38</v>
      </c>
      <c r="BA19" s="680">
        <v>0</v>
      </c>
      <c r="BB19" s="9">
        <v>0</v>
      </c>
      <c r="BC19" s="11" t="s">
        <v>36</v>
      </c>
      <c r="BD19" s="9">
        <v>177.5</v>
      </c>
      <c r="BE19" s="9">
        <v>0</v>
      </c>
      <c r="BF19" s="11">
        <v>10</v>
      </c>
      <c r="BG19" s="9">
        <v>193.5</v>
      </c>
      <c r="BH19" s="9">
        <v>0</v>
      </c>
      <c r="BI19" s="11">
        <v>9</v>
      </c>
      <c r="BJ19" s="9">
        <v>265</v>
      </c>
      <c r="BK19" s="9">
        <v>0</v>
      </c>
      <c r="BL19" s="11">
        <v>8</v>
      </c>
      <c r="BM19" s="9">
        <v>359.5</v>
      </c>
      <c r="BN19" s="9">
        <v>0</v>
      </c>
      <c r="BO19" s="11">
        <v>7</v>
      </c>
      <c r="BP19" s="9">
        <v>431.5</v>
      </c>
      <c r="BQ19" s="9">
        <v>0</v>
      </c>
      <c r="BR19" s="11">
        <v>6</v>
      </c>
      <c r="BS19" s="9">
        <v>0</v>
      </c>
      <c r="BT19" s="9">
        <v>0</v>
      </c>
      <c r="BU19" s="11" t="s">
        <v>36</v>
      </c>
      <c r="BV19" s="9">
        <v>0</v>
      </c>
      <c r="BW19" s="9">
        <v>0</v>
      </c>
      <c r="BX19" s="11" t="s">
        <v>36</v>
      </c>
      <c r="BY19" s="9">
        <v>0</v>
      </c>
      <c r="BZ19" s="9">
        <v>0</v>
      </c>
      <c r="CA19" s="11" t="s">
        <v>36</v>
      </c>
      <c r="CB19" s="9">
        <v>0</v>
      </c>
      <c r="CC19" s="9">
        <v>0</v>
      </c>
      <c r="CD19" s="682" t="s">
        <v>36</v>
      </c>
    </row>
    <row r="20" spans="1:83" ht="18.75" customHeight="1">
      <c r="A20" s="670">
        <v>42</v>
      </c>
      <c r="B20" s="589" t="s">
        <v>98</v>
      </c>
      <c r="C20" s="590">
        <v>262782</v>
      </c>
      <c r="D20" s="591" t="str">
        <f t="shared" si="0"/>
        <v/>
      </c>
      <c r="E20" s="591">
        <f t="shared" si="1"/>
        <v>220.2</v>
      </c>
      <c r="F20" s="598">
        <f t="shared" si="13"/>
        <v>12</v>
      </c>
      <c r="G20" s="719" t="s">
        <v>97</v>
      </c>
      <c r="H20" s="590">
        <v>137134</v>
      </c>
      <c r="I20" s="721">
        <f t="shared" si="2"/>
        <v>221.4</v>
      </c>
      <c r="J20" s="721">
        <f t="shared" si="3"/>
        <v>221.4</v>
      </c>
      <c r="K20" s="598">
        <f t="shared" si="14"/>
        <v>11</v>
      </c>
      <c r="L20" s="725" t="s">
        <v>96</v>
      </c>
      <c r="M20" s="720">
        <v>135149</v>
      </c>
      <c r="N20" s="727">
        <f t="shared" si="4"/>
        <v>233.4</v>
      </c>
      <c r="O20" s="727">
        <f t="shared" si="5"/>
        <v>233.4</v>
      </c>
      <c r="P20" s="598">
        <f t="shared" si="15"/>
        <v>9</v>
      </c>
      <c r="Q20" s="719" t="s">
        <v>97</v>
      </c>
      <c r="R20" s="590">
        <v>135150</v>
      </c>
      <c r="S20" s="721">
        <f t="shared" si="16"/>
        <v>321</v>
      </c>
      <c r="T20" s="721">
        <f t="shared" si="6"/>
        <v>321</v>
      </c>
      <c r="U20" s="598">
        <f t="shared" si="17"/>
        <v>7</v>
      </c>
      <c r="V20" s="589" t="s">
        <v>98</v>
      </c>
      <c r="W20" s="590">
        <v>135151</v>
      </c>
      <c r="X20" s="591">
        <f t="shared" si="18"/>
        <v>450</v>
      </c>
      <c r="Y20" s="591">
        <f t="shared" si="7"/>
        <v>450</v>
      </c>
      <c r="Z20" s="598">
        <f t="shared" si="19"/>
        <v>7</v>
      </c>
      <c r="AA20" s="589" t="s">
        <v>98</v>
      </c>
      <c r="AB20" s="590"/>
      <c r="AC20" s="591" t="str">
        <f t="shared" si="20"/>
        <v/>
      </c>
      <c r="AD20" s="591">
        <f t="shared" si="8"/>
        <v>545.4</v>
      </c>
      <c r="AE20" s="598">
        <f t="shared" si="21"/>
        <v>5</v>
      </c>
      <c r="AF20" s="589" t="s">
        <v>98</v>
      </c>
      <c r="AG20" s="590">
        <v>134687</v>
      </c>
      <c r="AH20" s="591" t="str">
        <f t="shared" si="22"/>
        <v/>
      </c>
      <c r="AI20" s="591">
        <f t="shared" si="9"/>
        <v>653.4</v>
      </c>
      <c r="AJ20" s="598">
        <f t="shared" si="23"/>
        <v>5</v>
      </c>
      <c r="AK20" s="589" t="s">
        <v>98</v>
      </c>
      <c r="AL20" s="590">
        <v>134688</v>
      </c>
      <c r="AM20" s="591" t="str">
        <f t="shared" si="24"/>
        <v/>
      </c>
      <c r="AN20" s="591">
        <f t="shared" si="10"/>
        <v>760.2</v>
      </c>
      <c r="AO20" s="598">
        <f t="shared" si="30"/>
        <v>4</v>
      </c>
      <c r="AP20" s="589" t="s">
        <v>98</v>
      </c>
      <c r="AQ20" s="590">
        <v>134689</v>
      </c>
      <c r="AR20" s="591" t="str">
        <f t="shared" si="25"/>
        <v/>
      </c>
      <c r="AS20" s="783" t="s">
        <v>404</v>
      </c>
      <c r="AT20" s="598">
        <f t="shared" si="26"/>
        <v>4</v>
      </c>
      <c r="AU20" s="589" t="s">
        <v>98</v>
      </c>
      <c r="AV20" s="590"/>
      <c r="AW20" s="591" t="str">
        <f t="shared" si="27"/>
        <v/>
      </c>
      <c r="AX20" s="783" t="s">
        <v>404</v>
      </c>
      <c r="AY20" s="671">
        <f t="shared" si="28"/>
        <v>3</v>
      </c>
      <c r="AZ20" s="686">
        <f t="shared" si="29"/>
        <v>42</v>
      </c>
      <c r="BA20" s="680">
        <v>0</v>
      </c>
      <c r="BB20" s="9">
        <v>183.5</v>
      </c>
      <c r="BC20" s="11">
        <v>12</v>
      </c>
      <c r="BD20" s="9">
        <v>184.5</v>
      </c>
      <c r="BE20" s="9">
        <v>184.5</v>
      </c>
      <c r="BF20" s="11">
        <v>11</v>
      </c>
      <c r="BG20" s="9">
        <v>194.5</v>
      </c>
      <c r="BH20" s="9">
        <v>194.5</v>
      </c>
      <c r="BI20" s="11">
        <v>9</v>
      </c>
      <c r="BJ20" s="9">
        <v>267.5</v>
      </c>
      <c r="BK20" s="9">
        <v>267.5</v>
      </c>
      <c r="BL20" s="11">
        <v>7</v>
      </c>
      <c r="BM20" s="9">
        <v>375</v>
      </c>
      <c r="BN20" s="9">
        <v>375</v>
      </c>
      <c r="BO20" s="11">
        <v>7</v>
      </c>
      <c r="BP20" s="9">
        <v>0</v>
      </c>
      <c r="BQ20" s="9">
        <v>454.5</v>
      </c>
      <c r="BR20" s="11">
        <v>5</v>
      </c>
      <c r="BS20" s="9">
        <v>0</v>
      </c>
      <c r="BT20" s="9">
        <v>544.5</v>
      </c>
      <c r="BU20" s="11">
        <v>5</v>
      </c>
      <c r="BV20" s="9">
        <v>0</v>
      </c>
      <c r="BW20" s="9">
        <v>633.5</v>
      </c>
      <c r="BX20" s="11">
        <v>4</v>
      </c>
      <c r="BY20" s="9">
        <v>0</v>
      </c>
      <c r="BZ20" s="9">
        <v>687.5</v>
      </c>
      <c r="CA20" s="11">
        <v>4</v>
      </c>
      <c r="CB20" s="9">
        <v>0</v>
      </c>
      <c r="CC20" s="9">
        <v>820.5</v>
      </c>
      <c r="CD20" s="682">
        <v>3</v>
      </c>
    </row>
    <row r="21" spans="1:83" ht="18.75" customHeight="1">
      <c r="A21" s="670">
        <v>45</v>
      </c>
      <c r="B21" s="589" t="s">
        <v>98</v>
      </c>
      <c r="C21" s="590">
        <v>265253</v>
      </c>
      <c r="D21" s="591" t="str">
        <f t="shared" si="0"/>
        <v/>
      </c>
      <c r="E21" s="783" t="s">
        <v>404</v>
      </c>
      <c r="F21" s="598">
        <f t="shared" si="13"/>
        <v>12</v>
      </c>
      <c r="G21" s="589" t="s">
        <v>98</v>
      </c>
      <c r="H21" s="590">
        <v>137168</v>
      </c>
      <c r="I21" s="591">
        <f t="shared" si="2"/>
        <v>225</v>
      </c>
      <c r="J21" s="591" t="str">
        <f t="shared" si="3"/>
        <v/>
      </c>
      <c r="K21" s="598">
        <f t="shared" si="14"/>
        <v>10</v>
      </c>
      <c r="L21" s="589" t="s">
        <v>98</v>
      </c>
      <c r="M21" s="590">
        <v>135152</v>
      </c>
      <c r="N21" s="591">
        <f t="shared" si="4"/>
        <v>238.2</v>
      </c>
      <c r="O21" s="591">
        <f t="shared" si="5"/>
        <v>238.2</v>
      </c>
      <c r="P21" s="598">
        <f t="shared" si="15"/>
        <v>9</v>
      </c>
      <c r="Q21" s="589" t="s">
        <v>98</v>
      </c>
      <c r="R21" s="590">
        <v>135153</v>
      </c>
      <c r="S21" s="591">
        <f t="shared" si="16"/>
        <v>327.60000000000002</v>
      </c>
      <c r="T21" s="591">
        <f t="shared" si="6"/>
        <v>327.60000000000002</v>
      </c>
      <c r="U21" s="598">
        <f t="shared" si="17"/>
        <v>7</v>
      </c>
      <c r="V21" s="589" t="s">
        <v>98</v>
      </c>
      <c r="W21" s="590">
        <v>135154</v>
      </c>
      <c r="X21" s="591">
        <f t="shared" si="18"/>
        <v>456</v>
      </c>
      <c r="Y21" s="591">
        <f t="shared" si="7"/>
        <v>456</v>
      </c>
      <c r="Z21" s="598">
        <f t="shared" si="19"/>
        <v>7</v>
      </c>
      <c r="AA21" s="589"/>
      <c r="AB21" s="590"/>
      <c r="AC21" s="591" t="str">
        <f t="shared" si="20"/>
        <v/>
      </c>
      <c r="AD21" s="591" t="str">
        <f t="shared" si="8"/>
        <v/>
      </c>
      <c r="AE21" s="598"/>
      <c r="AF21" s="589"/>
      <c r="AG21" s="590"/>
      <c r="AH21" s="591" t="str">
        <f t="shared" si="22"/>
        <v/>
      </c>
      <c r="AI21" s="591" t="str">
        <f t="shared" si="9"/>
        <v/>
      </c>
      <c r="AJ21" s="598" t="str">
        <f t="shared" si="23"/>
        <v xml:space="preserve"> </v>
      </c>
      <c r="AK21" s="589" t="s">
        <v>98</v>
      </c>
      <c r="AL21" s="590"/>
      <c r="AM21" s="591" t="str">
        <f t="shared" si="24"/>
        <v/>
      </c>
      <c r="AN21" s="783" t="s">
        <v>404</v>
      </c>
      <c r="AO21" s="598">
        <f t="shared" si="30"/>
        <v>4</v>
      </c>
      <c r="AP21" s="589"/>
      <c r="AQ21" s="590"/>
      <c r="AR21" s="591" t="str">
        <f t="shared" si="25"/>
        <v/>
      </c>
      <c r="AS21" s="591" t="str">
        <f t="shared" si="11"/>
        <v/>
      </c>
      <c r="AT21" s="598" t="str">
        <f t="shared" si="26"/>
        <v xml:space="preserve"> </v>
      </c>
      <c r="AU21" s="589" t="s">
        <v>98</v>
      </c>
      <c r="AV21" s="590"/>
      <c r="AW21" s="591" t="str">
        <f t="shared" si="27"/>
        <v/>
      </c>
      <c r="AX21" s="783" t="s">
        <v>404</v>
      </c>
      <c r="AY21" s="671">
        <f t="shared" si="28"/>
        <v>3</v>
      </c>
      <c r="AZ21" s="686">
        <f t="shared" si="29"/>
        <v>45</v>
      </c>
      <c r="BA21" s="680">
        <v>0</v>
      </c>
      <c r="BB21" s="9">
        <v>186.5</v>
      </c>
      <c r="BC21" s="11">
        <v>12</v>
      </c>
      <c r="BD21" s="9">
        <v>187.5</v>
      </c>
      <c r="BE21" s="9">
        <v>0</v>
      </c>
      <c r="BF21" s="11">
        <v>10</v>
      </c>
      <c r="BG21" s="9">
        <v>198.5</v>
      </c>
      <c r="BH21" s="9">
        <v>198.5</v>
      </c>
      <c r="BI21" s="11">
        <v>9</v>
      </c>
      <c r="BJ21" s="9">
        <v>273</v>
      </c>
      <c r="BK21" s="9">
        <v>273</v>
      </c>
      <c r="BL21" s="11">
        <v>7</v>
      </c>
      <c r="BM21" s="9">
        <v>380</v>
      </c>
      <c r="BN21" s="9">
        <v>380</v>
      </c>
      <c r="BO21" s="11">
        <v>7</v>
      </c>
      <c r="BP21" s="9">
        <v>0</v>
      </c>
      <c r="BQ21" s="9">
        <v>0</v>
      </c>
      <c r="BR21" s="11">
        <v>5</v>
      </c>
      <c r="BS21" s="9">
        <v>0</v>
      </c>
      <c r="BT21" s="9">
        <v>0</v>
      </c>
      <c r="BU21" s="11" t="s">
        <v>36</v>
      </c>
      <c r="BV21" s="9">
        <v>0</v>
      </c>
      <c r="BW21" s="9">
        <v>668</v>
      </c>
      <c r="BX21" s="11">
        <v>4</v>
      </c>
      <c r="BY21" s="9">
        <v>0</v>
      </c>
      <c r="BZ21" s="9">
        <v>0</v>
      </c>
      <c r="CA21" s="11" t="s">
        <v>36</v>
      </c>
      <c r="CB21" s="9">
        <v>0</v>
      </c>
      <c r="CC21" s="9">
        <v>837.5</v>
      </c>
      <c r="CD21" s="682">
        <v>3</v>
      </c>
    </row>
    <row r="22" spans="1:83" ht="18.75" customHeight="1">
      <c r="A22" s="670">
        <v>48</v>
      </c>
      <c r="B22" s="589" t="s">
        <v>98</v>
      </c>
      <c r="C22" s="590">
        <v>158155</v>
      </c>
      <c r="D22" s="591" t="str">
        <f t="shared" si="0"/>
        <v/>
      </c>
      <c r="E22" s="591">
        <f t="shared" si="1"/>
        <v>226.8</v>
      </c>
      <c r="F22" s="598">
        <f t="shared" si="13"/>
        <v>11</v>
      </c>
      <c r="G22" s="589" t="s">
        <v>98</v>
      </c>
      <c r="H22" s="590">
        <v>137184</v>
      </c>
      <c r="I22" s="591">
        <f t="shared" si="2"/>
        <v>228.6</v>
      </c>
      <c r="J22" s="591" t="str">
        <f t="shared" si="3"/>
        <v/>
      </c>
      <c r="K22" s="598">
        <f t="shared" si="14"/>
        <v>10</v>
      </c>
      <c r="L22" s="719" t="s">
        <v>97</v>
      </c>
      <c r="M22" s="720">
        <v>158140</v>
      </c>
      <c r="N22" s="721">
        <f t="shared" si="4"/>
        <v>240.6</v>
      </c>
      <c r="O22" s="721">
        <f t="shared" si="5"/>
        <v>240.6</v>
      </c>
      <c r="P22" s="598">
        <f t="shared" si="15"/>
        <v>9</v>
      </c>
      <c r="Q22" s="719" t="s">
        <v>97</v>
      </c>
      <c r="R22" s="590">
        <v>135155</v>
      </c>
      <c r="S22" s="721">
        <f t="shared" si="16"/>
        <v>334.8</v>
      </c>
      <c r="T22" s="721">
        <f t="shared" si="6"/>
        <v>334.8</v>
      </c>
      <c r="U22" s="598">
        <f t="shared" si="17"/>
        <v>7</v>
      </c>
      <c r="V22" s="589" t="s">
        <v>98</v>
      </c>
      <c r="W22" s="590">
        <v>135156</v>
      </c>
      <c r="X22" s="591">
        <f t="shared" si="18"/>
        <v>457.2</v>
      </c>
      <c r="Y22" s="591">
        <f t="shared" si="7"/>
        <v>457.2</v>
      </c>
      <c r="Z22" s="598">
        <f t="shared" si="19"/>
        <v>6</v>
      </c>
      <c r="AA22" s="589" t="s">
        <v>98</v>
      </c>
      <c r="AB22" s="590">
        <v>134693</v>
      </c>
      <c r="AC22" s="591" t="str">
        <f t="shared" si="20"/>
        <v/>
      </c>
      <c r="AD22" s="591">
        <f t="shared" si="8"/>
        <v>606</v>
      </c>
      <c r="AE22" s="598">
        <f t="shared" si="21"/>
        <v>5</v>
      </c>
      <c r="AF22" s="589" t="s">
        <v>98</v>
      </c>
      <c r="AG22" s="590">
        <v>134694</v>
      </c>
      <c r="AH22" s="591" t="str">
        <f t="shared" si="22"/>
        <v/>
      </c>
      <c r="AI22" s="591">
        <f t="shared" si="9"/>
        <v>727.2</v>
      </c>
      <c r="AJ22" s="598">
        <f t="shared" si="23"/>
        <v>5</v>
      </c>
      <c r="AK22" s="589" t="s">
        <v>98</v>
      </c>
      <c r="AL22" s="590">
        <v>134695</v>
      </c>
      <c r="AM22" s="591" t="str">
        <f t="shared" si="24"/>
        <v/>
      </c>
      <c r="AN22" s="591">
        <f t="shared" si="10"/>
        <v>844.2</v>
      </c>
      <c r="AO22" s="598">
        <f t="shared" si="30"/>
        <v>4</v>
      </c>
      <c r="AP22" s="589" t="s">
        <v>98</v>
      </c>
      <c r="AQ22" s="590">
        <v>134696</v>
      </c>
      <c r="AR22" s="591" t="str">
        <f t="shared" si="25"/>
        <v/>
      </c>
      <c r="AS22" s="783" t="s">
        <v>404</v>
      </c>
      <c r="AT22" s="598">
        <f t="shared" si="26"/>
        <v>4</v>
      </c>
      <c r="AU22" s="589" t="s">
        <v>98</v>
      </c>
      <c r="AV22" s="590">
        <v>134697</v>
      </c>
      <c r="AW22" s="591" t="str">
        <f t="shared" si="27"/>
        <v/>
      </c>
      <c r="AX22" s="591">
        <f t="shared" si="12"/>
        <v>1026</v>
      </c>
      <c r="AY22" s="671">
        <f t="shared" si="28"/>
        <v>3</v>
      </c>
      <c r="AZ22" s="686">
        <f t="shared" si="29"/>
        <v>48</v>
      </c>
      <c r="BA22" s="680">
        <v>0</v>
      </c>
      <c r="BB22" s="9">
        <v>189</v>
      </c>
      <c r="BC22" s="11">
        <v>11</v>
      </c>
      <c r="BD22" s="9">
        <v>190.5</v>
      </c>
      <c r="BE22" s="9">
        <v>0</v>
      </c>
      <c r="BF22" s="11">
        <v>10</v>
      </c>
      <c r="BG22" s="9">
        <v>200.5</v>
      </c>
      <c r="BH22" s="9">
        <v>200.5</v>
      </c>
      <c r="BI22" s="11">
        <v>9</v>
      </c>
      <c r="BJ22" s="9">
        <v>279</v>
      </c>
      <c r="BK22" s="9">
        <v>279</v>
      </c>
      <c r="BL22" s="11">
        <v>7</v>
      </c>
      <c r="BM22" s="9">
        <v>381</v>
      </c>
      <c r="BN22" s="9">
        <v>381</v>
      </c>
      <c r="BO22" s="11">
        <v>6</v>
      </c>
      <c r="BP22" s="9">
        <v>0</v>
      </c>
      <c r="BQ22" s="9">
        <v>505</v>
      </c>
      <c r="BR22" s="11">
        <v>5</v>
      </c>
      <c r="BS22" s="9">
        <v>0</v>
      </c>
      <c r="BT22" s="9">
        <v>606</v>
      </c>
      <c r="BU22" s="11">
        <v>5</v>
      </c>
      <c r="BV22" s="9">
        <v>0</v>
      </c>
      <c r="BW22" s="9">
        <v>703.5</v>
      </c>
      <c r="BX22" s="11">
        <v>4</v>
      </c>
      <c r="BY22" s="9">
        <v>0</v>
      </c>
      <c r="BZ22" s="9">
        <v>708</v>
      </c>
      <c r="CA22" s="11">
        <v>4</v>
      </c>
      <c r="CB22" s="9">
        <v>0</v>
      </c>
      <c r="CC22" s="9">
        <v>855</v>
      </c>
      <c r="CD22" s="682">
        <v>3</v>
      </c>
    </row>
    <row r="23" spans="1:83" ht="18.75" customHeight="1">
      <c r="A23" s="670">
        <v>54</v>
      </c>
      <c r="B23" s="589"/>
      <c r="C23" s="590"/>
      <c r="D23" s="591" t="str">
        <f t="shared" si="0"/>
        <v/>
      </c>
      <c r="E23" s="591" t="str">
        <f t="shared" si="1"/>
        <v/>
      </c>
      <c r="F23" s="598" t="str">
        <f t="shared" si="13"/>
        <v xml:space="preserve"> </v>
      </c>
      <c r="G23" s="589" t="s">
        <v>98</v>
      </c>
      <c r="H23" s="590">
        <v>137205</v>
      </c>
      <c r="I23" s="591">
        <f t="shared" si="2"/>
        <v>233.4</v>
      </c>
      <c r="J23" s="591" t="str">
        <f t="shared" si="3"/>
        <v/>
      </c>
      <c r="K23" s="598">
        <f t="shared" si="14"/>
        <v>9</v>
      </c>
      <c r="L23" s="719" t="s">
        <v>97</v>
      </c>
      <c r="M23" s="720">
        <v>135157</v>
      </c>
      <c r="N23" s="721">
        <f t="shared" si="4"/>
        <v>243.6</v>
      </c>
      <c r="O23" s="721" t="str">
        <f t="shared" si="5"/>
        <v/>
      </c>
      <c r="P23" s="598">
        <f t="shared" si="15"/>
        <v>8</v>
      </c>
      <c r="Q23" s="589" t="s">
        <v>98</v>
      </c>
      <c r="R23" s="590">
        <v>165825</v>
      </c>
      <c r="S23" s="591">
        <f t="shared" si="16"/>
        <v>343.2</v>
      </c>
      <c r="T23" s="591" t="str">
        <f t="shared" si="6"/>
        <v/>
      </c>
      <c r="U23" s="598">
        <f t="shared" si="17"/>
        <v>7</v>
      </c>
      <c r="V23" s="589" t="s">
        <v>98</v>
      </c>
      <c r="W23" s="590">
        <v>135158</v>
      </c>
      <c r="X23" s="591">
        <f t="shared" si="18"/>
        <v>468</v>
      </c>
      <c r="Y23" s="591" t="str">
        <f t="shared" si="7"/>
        <v/>
      </c>
      <c r="Z23" s="598">
        <f t="shared" si="19"/>
        <v>6</v>
      </c>
      <c r="AA23" s="589"/>
      <c r="AB23" s="590"/>
      <c r="AC23" s="591" t="str">
        <f t="shared" si="20"/>
        <v/>
      </c>
      <c r="AD23" s="591" t="str">
        <f t="shared" si="8"/>
        <v/>
      </c>
      <c r="AE23" s="598" t="str">
        <f t="shared" si="21"/>
        <v xml:space="preserve"> </v>
      </c>
      <c r="AF23" s="589"/>
      <c r="AG23" s="590"/>
      <c r="AH23" s="591" t="str">
        <f t="shared" si="22"/>
        <v/>
      </c>
      <c r="AI23" s="591" t="str">
        <f t="shared" si="9"/>
        <v/>
      </c>
      <c r="AJ23" s="598" t="str">
        <f t="shared" si="23"/>
        <v xml:space="preserve"> </v>
      </c>
      <c r="AK23" s="589"/>
      <c r="AL23" s="590"/>
      <c r="AM23" s="591" t="str">
        <f t="shared" si="24"/>
        <v/>
      </c>
      <c r="AN23" s="591" t="str">
        <f t="shared" si="10"/>
        <v/>
      </c>
      <c r="AO23" s="598" t="str">
        <f t="shared" si="30"/>
        <v xml:space="preserve"> </v>
      </c>
      <c r="AP23" s="589"/>
      <c r="AQ23" s="590"/>
      <c r="AR23" s="591" t="str">
        <f t="shared" si="25"/>
        <v/>
      </c>
      <c r="AS23" s="591" t="str">
        <f t="shared" si="11"/>
        <v/>
      </c>
      <c r="AT23" s="598" t="str">
        <f t="shared" si="26"/>
        <v xml:space="preserve"> </v>
      </c>
      <c r="AU23" s="589"/>
      <c r="AV23" s="590"/>
      <c r="AW23" s="591" t="str">
        <f t="shared" si="27"/>
        <v/>
      </c>
      <c r="AX23" s="591" t="str">
        <f t="shared" si="12"/>
        <v/>
      </c>
      <c r="AY23" s="671" t="str">
        <f t="shared" si="28"/>
        <v xml:space="preserve"> </v>
      </c>
      <c r="AZ23" s="686">
        <f t="shared" si="29"/>
        <v>54</v>
      </c>
      <c r="BA23" s="680">
        <v>0</v>
      </c>
      <c r="BB23" s="9">
        <v>0</v>
      </c>
      <c r="BC23" s="11" t="s">
        <v>36</v>
      </c>
      <c r="BD23" s="9">
        <v>194.5</v>
      </c>
      <c r="BE23" s="9">
        <v>0</v>
      </c>
      <c r="BF23" s="11">
        <v>9</v>
      </c>
      <c r="BG23" s="9">
        <v>203</v>
      </c>
      <c r="BH23" s="9">
        <v>0</v>
      </c>
      <c r="BI23" s="11">
        <v>8</v>
      </c>
      <c r="BJ23" s="9">
        <v>286</v>
      </c>
      <c r="BK23" s="9">
        <v>0</v>
      </c>
      <c r="BL23" s="11">
        <v>7</v>
      </c>
      <c r="BM23" s="9">
        <v>390</v>
      </c>
      <c r="BN23" s="9">
        <v>0</v>
      </c>
      <c r="BO23" s="11">
        <v>6</v>
      </c>
      <c r="BP23" s="9">
        <v>0</v>
      </c>
      <c r="BQ23" s="9">
        <v>0</v>
      </c>
      <c r="BR23" s="11" t="s">
        <v>36</v>
      </c>
      <c r="BS23" s="9">
        <v>0</v>
      </c>
      <c r="BT23" s="9">
        <v>0</v>
      </c>
      <c r="BU23" s="11" t="s">
        <v>36</v>
      </c>
      <c r="BV23" s="9">
        <v>0</v>
      </c>
      <c r="BW23" s="9">
        <v>0</v>
      </c>
      <c r="BX23" s="11" t="s">
        <v>36</v>
      </c>
      <c r="BY23" s="9">
        <v>0</v>
      </c>
      <c r="BZ23" s="9">
        <v>0</v>
      </c>
      <c r="CA23" s="11" t="s">
        <v>36</v>
      </c>
      <c r="CB23" s="9">
        <v>0</v>
      </c>
      <c r="CC23" s="9">
        <v>0</v>
      </c>
      <c r="CD23" s="682" t="s">
        <v>36</v>
      </c>
    </row>
    <row r="24" spans="1:83" ht="18.75" customHeight="1">
      <c r="A24" s="670">
        <v>57</v>
      </c>
      <c r="B24" s="589"/>
      <c r="C24" s="590"/>
      <c r="D24" s="591" t="str">
        <f t="shared" si="0"/>
        <v/>
      </c>
      <c r="E24" s="591" t="str">
        <f t="shared" si="1"/>
        <v/>
      </c>
      <c r="F24" s="598" t="str">
        <f t="shared" si="13"/>
        <v xml:space="preserve"> </v>
      </c>
      <c r="G24" s="589" t="s">
        <v>98</v>
      </c>
      <c r="H24" s="590">
        <v>137209</v>
      </c>
      <c r="I24" s="591">
        <f t="shared" si="2"/>
        <v>239.4</v>
      </c>
      <c r="J24" s="591" t="str">
        <f t="shared" si="3"/>
        <v/>
      </c>
      <c r="K24" s="598">
        <f t="shared" si="14"/>
        <v>9</v>
      </c>
      <c r="L24" s="725" t="s">
        <v>96</v>
      </c>
      <c r="M24" s="720">
        <v>135159</v>
      </c>
      <c r="N24" s="727">
        <f t="shared" si="4"/>
        <v>247.8</v>
      </c>
      <c r="O24" s="727">
        <f t="shared" si="5"/>
        <v>247.8</v>
      </c>
      <c r="P24" s="598">
        <f t="shared" si="15"/>
        <v>8</v>
      </c>
      <c r="Q24" s="719" t="s">
        <v>97</v>
      </c>
      <c r="R24" s="720">
        <v>135160</v>
      </c>
      <c r="S24" s="721">
        <f t="shared" si="16"/>
        <v>358.2</v>
      </c>
      <c r="T24" s="721">
        <f t="shared" si="6"/>
        <v>358.2</v>
      </c>
      <c r="U24" s="598">
        <f t="shared" si="17"/>
        <v>7</v>
      </c>
      <c r="V24" s="719" t="s">
        <v>97</v>
      </c>
      <c r="W24" s="720">
        <v>135161</v>
      </c>
      <c r="X24" s="721">
        <f t="shared" si="18"/>
        <v>470.4</v>
      </c>
      <c r="Y24" s="721">
        <f t="shared" si="7"/>
        <v>470.4</v>
      </c>
      <c r="Z24" s="598">
        <f t="shared" si="19"/>
        <v>6</v>
      </c>
      <c r="AA24" s="719" t="s">
        <v>97</v>
      </c>
      <c r="AB24" s="720">
        <v>135162</v>
      </c>
      <c r="AC24" s="721">
        <f t="shared" si="20"/>
        <v>638.4</v>
      </c>
      <c r="AD24" s="721">
        <f t="shared" si="8"/>
        <v>638.4</v>
      </c>
      <c r="AE24" s="598">
        <f t="shared" si="21"/>
        <v>5</v>
      </c>
      <c r="AF24" s="589" t="s">
        <v>98</v>
      </c>
      <c r="AG24" s="590">
        <v>135163</v>
      </c>
      <c r="AH24" s="591">
        <f t="shared" si="22"/>
        <v>765.6</v>
      </c>
      <c r="AI24" s="591">
        <f t="shared" si="9"/>
        <v>765.6</v>
      </c>
      <c r="AJ24" s="598">
        <f t="shared" si="23"/>
        <v>5</v>
      </c>
      <c r="AK24" s="589" t="s">
        <v>98</v>
      </c>
      <c r="AL24" s="590">
        <v>135164</v>
      </c>
      <c r="AM24" s="591">
        <f t="shared" si="24"/>
        <v>889.2</v>
      </c>
      <c r="AN24" s="591">
        <f t="shared" si="10"/>
        <v>889.2</v>
      </c>
      <c r="AO24" s="598">
        <f t="shared" si="30"/>
        <v>4</v>
      </c>
      <c r="AP24" s="589" t="s">
        <v>98</v>
      </c>
      <c r="AQ24" s="590"/>
      <c r="AR24" s="591" t="str">
        <f t="shared" si="25"/>
        <v/>
      </c>
      <c r="AS24" s="783" t="s">
        <v>404</v>
      </c>
      <c r="AT24" s="598">
        <f t="shared" si="26"/>
        <v>3</v>
      </c>
      <c r="AU24" s="589" t="s">
        <v>98</v>
      </c>
      <c r="AV24" s="590">
        <v>134705</v>
      </c>
      <c r="AW24" s="591" t="str">
        <f t="shared" si="27"/>
        <v/>
      </c>
      <c r="AX24" s="591">
        <f t="shared" si="12"/>
        <v>1107</v>
      </c>
      <c r="AY24" s="671">
        <f t="shared" si="28"/>
        <v>3</v>
      </c>
      <c r="AZ24" s="686">
        <f t="shared" si="29"/>
        <v>57</v>
      </c>
      <c r="BA24" s="680">
        <v>0</v>
      </c>
      <c r="BB24" s="9">
        <v>0</v>
      </c>
      <c r="BC24" s="11" t="s">
        <v>36</v>
      </c>
      <c r="BD24" s="9">
        <v>199.5</v>
      </c>
      <c r="BE24" s="9">
        <v>0</v>
      </c>
      <c r="BF24" s="11">
        <v>9</v>
      </c>
      <c r="BG24" s="9">
        <v>206.5</v>
      </c>
      <c r="BH24" s="9">
        <v>206.5</v>
      </c>
      <c r="BI24" s="11">
        <v>8</v>
      </c>
      <c r="BJ24" s="9">
        <v>298.5</v>
      </c>
      <c r="BK24" s="9">
        <v>298.5</v>
      </c>
      <c r="BL24" s="11">
        <v>7</v>
      </c>
      <c r="BM24" s="9">
        <v>392</v>
      </c>
      <c r="BN24" s="9">
        <v>392</v>
      </c>
      <c r="BO24" s="11">
        <v>6</v>
      </c>
      <c r="BP24" s="9">
        <v>532</v>
      </c>
      <c r="BQ24" s="9">
        <v>532</v>
      </c>
      <c r="BR24" s="11">
        <v>5</v>
      </c>
      <c r="BS24" s="9">
        <v>638</v>
      </c>
      <c r="BT24" s="9">
        <v>638</v>
      </c>
      <c r="BU24" s="11">
        <v>5</v>
      </c>
      <c r="BV24" s="9">
        <v>741</v>
      </c>
      <c r="BW24" s="9">
        <v>741</v>
      </c>
      <c r="BX24" s="11">
        <v>4</v>
      </c>
      <c r="BY24" s="9">
        <v>0</v>
      </c>
      <c r="BZ24" s="9">
        <v>778.5</v>
      </c>
      <c r="CA24" s="11">
        <v>3</v>
      </c>
      <c r="CB24" s="9">
        <v>0</v>
      </c>
      <c r="CC24" s="9">
        <v>922.5</v>
      </c>
      <c r="CD24" s="682">
        <v>3</v>
      </c>
    </row>
    <row r="25" spans="1:83" ht="18.75" customHeight="1">
      <c r="A25" s="670">
        <v>60</v>
      </c>
      <c r="B25" s="589" t="s">
        <v>98</v>
      </c>
      <c r="C25" s="590">
        <v>158156</v>
      </c>
      <c r="D25" s="591" t="str">
        <f t="shared" si="0"/>
        <v/>
      </c>
      <c r="E25" s="783" t="s">
        <v>404</v>
      </c>
      <c r="F25" s="598">
        <f t="shared" si="13"/>
        <v>10</v>
      </c>
      <c r="G25" s="589" t="s">
        <v>98</v>
      </c>
      <c r="H25" s="590">
        <v>137260</v>
      </c>
      <c r="I25" s="591">
        <f t="shared" si="2"/>
        <v>242.4</v>
      </c>
      <c r="J25" s="591" t="str">
        <f t="shared" si="3"/>
        <v/>
      </c>
      <c r="K25" s="598">
        <f t="shared" si="14"/>
        <v>9</v>
      </c>
      <c r="L25" s="719" t="s">
        <v>97</v>
      </c>
      <c r="M25" s="720">
        <v>135165</v>
      </c>
      <c r="N25" s="721">
        <f t="shared" si="4"/>
        <v>249</v>
      </c>
      <c r="O25" s="721">
        <f t="shared" si="5"/>
        <v>249</v>
      </c>
      <c r="P25" s="598">
        <f t="shared" si="15"/>
        <v>8</v>
      </c>
      <c r="Q25" s="589" t="s">
        <v>98</v>
      </c>
      <c r="R25" s="590">
        <v>135166</v>
      </c>
      <c r="S25" s="591">
        <f t="shared" si="16"/>
        <v>370.2</v>
      </c>
      <c r="T25" s="591">
        <f t="shared" si="6"/>
        <v>370.2</v>
      </c>
      <c r="U25" s="598">
        <f t="shared" si="17"/>
        <v>7</v>
      </c>
      <c r="V25" s="589" t="s">
        <v>98</v>
      </c>
      <c r="W25" s="590">
        <v>165804</v>
      </c>
      <c r="X25" s="591">
        <f t="shared" si="18"/>
        <v>489.6</v>
      </c>
      <c r="Y25" s="591">
        <f t="shared" si="7"/>
        <v>489.6</v>
      </c>
      <c r="Z25" s="598">
        <f t="shared" si="19"/>
        <v>6</v>
      </c>
      <c r="AA25" s="589" t="s">
        <v>98</v>
      </c>
      <c r="AB25" s="590">
        <v>135167</v>
      </c>
      <c r="AC25" s="591">
        <f t="shared" si="20"/>
        <v>641.4</v>
      </c>
      <c r="AD25" s="591">
        <f t="shared" si="8"/>
        <v>641.4</v>
      </c>
      <c r="AE25" s="598">
        <f t="shared" si="21"/>
        <v>5</v>
      </c>
      <c r="AF25" s="589" t="s">
        <v>98</v>
      </c>
      <c r="AG25" s="590">
        <v>135168</v>
      </c>
      <c r="AH25" s="591">
        <f t="shared" si="22"/>
        <v>766.8</v>
      </c>
      <c r="AI25" s="591">
        <f t="shared" si="9"/>
        <v>766.8</v>
      </c>
      <c r="AJ25" s="598">
        <f t="shared" si="23"/>
        <v>4</v>
      </c>
      <c r="AK25" s="589" t="s">
        <v>98</v>
      </c>
      <c r="AL25" s="590">
        <v>135169</v>
      </c>
      <c r="AM25" s="591">
        <f t="shared" si="24"/>
        <v>898.8</v>
      </c>
      <c r="AN25" s="591">
        <f t="shared" si="10"/>
        <v>898.8</v>
      </c>
      <c r="AO25" s="598">
        <f t="shared" si="30"/>
        <v>4</v>
      </c>
      <c r="AP25" s="589" t="s">
        <v>98</v>
      </c>
      <c r="AQ25" s="590">
        <v>134710</v>
      </c>
      <c r="AR25" s="591" t="str">
        <f t="shared" si="25"/>
        <v/>
      </c>
      <c r="AS25" s="783" t="s">
        <v>404</v>
      </c>
      <c r="AT25" s="598">
        <f t="shared" si="26"/>
        <v>3</v>
      </c>
      <c r="AU25" s="589" t="s">
        <v>98</v>
      </c>
      <c r="AV25" s="590">
        <v>134711</v>
      </c>
      <c r="AW25" s="591" t="str">
        <f t="shared" si="27"/>
        <v/>
      </c>
      <c r="AX25" s="591">
        <f t="shared" si="12"/>
        <v>1168.8</v>
      </c>
      <c r="AY25" s="671">
        <f t="shared" si="28"/>
        <v>3</v>
      </c>
      <c r="AZ25" s="686">
        <f t="shared" si="29"/>
        <v>60</v>
      </c>
      <c r="BA25" s="680">
        <v>0</v>
      </c>
      <c r="BB25" s="9">
        <v>200.5</v>
      </c>
      <c r="BC25" s="11">
        <v>10</v>
      </c>
      <c r="BD25" s="9">
        <v>202</v>
      </c>
      <c r="BE25" s="9">
        <v>0</v>
      </c>
      <c r="BF25" s="11">
        <v>9</v>
      </c>
      <c r="BG25" s="9">
        <v>207.5</v>
      </c>
      <c r="BH25" s="9">
        <v>207.5</v>
      </c>
      <c r="BI25" s="11">
        <v>8</v>
      </c>
      <c r="BJ25" s="9">
        <v>308.5</v>
      </c>
      <c r="BK25" s="9">
        <v>308.5</v>
      </c>
      <c r="BL25" s="11">
        <v>7</v>
      </c>
      <c r="BM25" s="9">
        <v>408</v>
      </c>
      <c r="BN25" s="9">
        <v>408</v>
      </c>
      <c r="BO25" s="11">
        <v>6</v>
      </c>
      <c r="BP25" s="9">
        <v>534.5</v>
      </c>
      <c r="BQ25" s="9">
        <v>534.5</v>
      </c>
      <c r="BR25" s="11">
        <v>5</v>
      </c>
      <c r="BS25" s="9">
        <v>639</v>
      </c>
      <c r="BT25" s="9">
        <v>639</v>
      </c>
      <c r="BU25" s="11">
        <v>4</v>
      </c>
      <c r="BV25" s="9">
        <v>749</v>
      </c>
      <c r="BW25" s="9">
        <v>749</v>
      </c>
      <c r="BX25" s="11">
        <v>4</v>
      </c>
      <c r="BY25" s="9">
        <v>0</v>
      </c>
      <c r="BZ25" s="9">
        <v>805.5</v>
      </c>
      <c r="CA25" s="11">
        <v>3</v>
      </c>
      <c r="CB25" s="9">
        <v>0</v>
      </c>
      <c r="CC25" s="9">
        <v>974</v>
      </c>
      <c r="CD25" s="682">
        <v>3</v>
      </c>
    </row>
    <row r="26" spans="1:83" ht="18.75" customHeight="1">
      <c r="A26" s="670">
        <v>64</v>
      </c>
      <c r="B26" s="589"/>
      <c r="C26" s="590"/>
      <c r="D26" s="591" t="str">
        <f t="shared" si="0"/>
        <v/>
      </c>
      <c r="E26" s="591" t="str">
        <f t="shared" si="1"/>
        <v/>
      </c>
      <c r="F26" s="598" t="str">
        <f t="shared" si="13"/>
        <v xml:space="preserve"> </v>
      </c>
      <c r="G26" s="589" t="s">
        <v>98</v>
      </c>
      <c r="H26" s="590">
        <v>137261</v>
      </c>
      <c r="I26" s="591">
        <f t="shared" si="2"/>
        <v>253.2</v>
      </c>
      <c r="J26" s="591" t="str">
        <f t="shared" si="3"/>
        <v/>
      </c>
      <c r="K26" s="598">
        <f t="shared" si="14"/>
        <v>8</v>
      </c>
      <c r="L26" s="589" t="s">
        <v>98</v>
      </c>
      <c r="M26" s="590">
        <v>135170</v>
      </c>
      <c r="N26" s="591">
        <f t="shared" si="4"/>
        <v>261.60000000000002</v>
      </c>
      <c r="O26" s="591">
        <f t="shared" si="5"/>
        <v>261.60000000000002</v>
      </c>
      <c r="P26" s="598">
        <f t="shared" si="15"/>
        <v>7</v>
      </c>
      <c r="Q26" s="589" t="s">
        <v>98</v>
      </c>
      <c r="R26" s="590">
        <v>135171</v>
      </c>
      <c r="S26" s="591">
        <f t="shared" si="16"/>
        <v>384</v>
      </c>
      <c r="T26" s="591">
        <f t="shared" si="6"/>
        <v>384</v>
      </c>
      <c r="U26" s="598">
        <f t="shared" si="17"/>
        <v>7</v>
      </c>
      <c r="V26" s="589" t="s">
        <v>98</v>
      </c>
      <c r="W26" s="590"/>
      <c r="X26" s="591" t="str">
        <f t="shared" si="18"/>
        <v/>
      </c>
      <c r="Y26" s="783" t="s">
        <v>404</v>
      </c>
      <c r="Z26" s="598">
        <f t="shared" si="19"/>
        <v>5</v>
      </c>
      <c r="AA26" s="589"/>
      <c r="AB26" s="590"/>
      <c r="AC26" s="591" t="str">
        <f t="shared" si="20"/>
        <v/>
      </c>
      <c r="AD26" s="591" t="str">
        <f t="shared" si="8"/>
        <v/>
      </c>
      <c r="AE26" s="598" t="str">
        <f t="shared" si="21"/>
        <v xml:space="preserve"> </v>
      </c>
      <c r="AF26" s="589" t="s">
        <v>98</v>
      </c>
      <c r="AG26" s="590"/>
      <c r="AH26" s="591" t="str">
        <f t="shared" si="22"/>
        <v/>
      </c>
      <c r="AI26" s="783" t="s">
        <v>404</v>
      </c>
      <c r="AJ26" s="598">
        <f t="shared" si="23"/>
        <v>4</v>
      </c>
      <c r="AK26" s="589"/>
      <c r="AL26" s="590"/>
      <c r="AM26" s="591" t="str">
        <f t="shared" si="24"/>
        <v/>
      </c>
      <c r="AN26" s="591" t="str">
        <f t="shared" si="10"/>
        <v/>
      </c>
      <c r="AO26" s="598" t="str">
        <f t="shared" si="30"/>
        <v xml:space="preserve"> </v>
      </c>
      <c r="AP26" s="589" t="s">
        <v>98</v>
      </c>
      <c r="AQ26" s="590"/>
      <c r="AR26" s="591" t="str">
        <f t="shared" si="25"/>
        <v/>
      </c>
      <c r="AS26" s="783" t="s">
        <v>404</v>
      </c>
      <c r="AT26" s="598">
        <f t="shared" si="26"/>
        <v>3</v>
      </c>
      <c r="AU26" s="589"/>
      <c r="AV26" s="590"/>
      <c r="AW26" s="591" t="str">
        <f t="shared" si="27"/>
        <v/>
      </c>
      <c r="AX26" s="591" t="str">
        <f t="shared" si="12"/>
        <v/>
      </c>
      <c r="AY26" s="671" t="str">
        <f t="shared" si="28"/>
        <v xml:space="preserve"> </v>
      </c>
      <c r="AZ26" s="686">
        <f t="shared" si="29"/>
        <v>64</v>
      </c>
      <c r="BA26" s="680">
        <v>0</v>
      </c>
      <c r="BB26" s="9">
        <v>0</v>
      </c>
      <c r="BC26" s="11" t="s">
        <v>36</v>
      </c>
      <c r="BD26" s="9">
        <v>211</v>
      </c>
      <c r="BE26" s="9">
        <v>0</v>
      </c>
      <c r="BF26" s="11">
        <v>8</v>
      </c>
      <c r="BG26" s="9">
        <v>218</v>
      </c>
      <c r="BH26" s="9">
        <v>218</v>
      </c>
      <c r="BI26" s="11">
        <v>7</v>
      </c>
      <c r="BJ26" s="9">
        <v>320</v>
      </c>
      <c r="BK26" s="9">
        <v>320</v>
      </c>
      <c r="BL26" s="11">
        <v>7</v>
      </c>
      <c r="BM26" s="9">
        <v>0</v>
      </c>
      <c r="BN26" s="9">
        <v>428.5</v>
      </c>
      <c r="BO26" s="11">
        <v>5</v>
      </c>
      <c r="BP26" s="9">
        <v>0</v>
      </c>
      <c r="BQ26" s="9">
        <v>0</v>
      </c>
      <c r="BR26" s="11" t="s">
        <v>36</v>
      </c>
      <c r="BS26" s="9">
        <v>0</v>
      </c>
      <c r="BT26" s="9">
        <v>660</v>
      </c>
      <c r="BU26" s="11">
        <v>4</v>
      </c>
      <c r="BV26" s="9">
        <v>0</v>
      </c>
      <c r="BW26" s="9">
        <v>0</v>
      </c>
      <c r="BX26" s="11" t="s">
        <v>36</v>
      </c>
      <c r="BY26" s="9">
        <v>0</v>
      </c>
      <c r="BZ26" s="9">
        <v>821</v>
      </c>
      <c r="CA26" s="11">
        <v>3</v>
      </c>
      <c r="CB26" s="9">
        <v>0</v>
      </c>
      <c r="CC26" s="9">
        <v>0</v>
      </c>
      <c r="CD26" s="682" t="s">
        <v>36</v>
      </c>
    </row>
    <row r="27" spans="1:83" ht="18.75" customHeight="1">
      <c r="A27" s="670">
        <v>70</v>
      </c>
      <c r="B27" s="589"/>
      <c r="C27" s="590"/>
      <c r="D27" s="591" t="str">
        <f t="shared" si="0"/>
        <v/>
      </c>
      <c r="E27" s="591" t="str">
        <f t="shared" si="1"/>
        <v/>
      </c>
      <c r="F27" s="598" t="str">
        <f t="shared" si="13"/>
        <v xml:space="preserve"> </v>
      </c>
      <c r="G27" s="589"/>
      <c r="H27" s="590"/>
      <c r="I27" s="591" t="str">
        <f t="shared" si="2"/>
        <v/>
      </c>
      <c r="J27" s="591" t="str">
        <f t="shared" si="3"/>
        <v/>
      </c>
      <c r="K27" s="598" t="str">
        <f t="shared" si="14"/>
        <v xml:space="preserve"> </v>
      </c>
      <c r="L27" s="589" t="s">
        <v>98</v>
      </c>
      <c r="M27" s="590">
        <v>134712</v>
      </c>
      <c r="N27" s="591" t="str">
        <f t="shared" si="4"/>
        <v/>
      </c>
      <c r="O27" s="591">
        <f t="shared" si="5"/>
        <v>277.2</v>
      </c>
      <c r="P27" s="598">
        <f t="shared" si="15"/>
        <v>7</v>
      </c>
      <c r="Q27" s="589" t="s">
        <v>98</v>
      </c>
      <c r="R27" s="590">
        <v>135172</v>
      </c>
      <c r="S27" s="591">
        <f t="shared" si="16"/>
        <v>433.2</v>
      </c>
      <c r="T27" s="591">
        <f t="shared" si="6"/>
        <v>433.2</v>
      </c>
      <c r="U27" s="598">
        <f t="shared" si="17"/>
        <v>6</v>
      </c>
      <c r="V27" s="589" t="s">
        <v>98</v>
      </c>
      <c r="W27" s="590">
        <v>135173</v>
      </c>
      <c r="X27" s="591">
        <f t="shared" si="18"/>
        <v>537</v>
      </c>
      <c r="Y27" s="591">
        <f t="shared" si="7"/>
        <v>537</v>
      </c>
      <c r="Z27" s="598">
        <f t="shared" si="19"/>
        <v>5</v>
      </c>
      <c r="AA27" s="589" t="s">
        <v>98</v>
      </c>
      <c r="AB27" s="590">
        <v>135174</v>
      </c>
      <c r="AC27" s="591">
        <f t="shared" si="20"/>
        <v>683.4</v>
      </c>
      <c r="AD27" s="591">
        <f t="shared" si="8"/>
        <v>683.4</v>
      </c>
      <c r="AE27" s="598">
        <f t="shared" si="21"/>
        <v>5</v>
      </c>
      <c r="AF27" s="589" t="s">
        <v>98</v>
      </c>
      <c r="AG27" s="590">
        <v>135175</v>
      </c>
      <c r="AH27" s="591">
        <f t="shared" si="22"/>
        <v>816</v>
      </c>
      <c r="AI27" s="591">
        <f t="shared" si="9"/>
        <v>816</v>
      </c>
      <c r="AJ27" s="598">
        <f t="shared" si="23"/>
        <v>4</v>
      </c>
      <c r="AK27" s="589" t="s">
        <v>98</v>
      </c>
      <c r="AL27" s="590">
        <v>135176</v>
      </c>
      <c r="AM27" s="591">
        <f t="shared" si="24"/>
        <v>926.4</v>
      </c>
      <c r="AN27" s="591">
        <f t="shared" si="10"/>
        <v>926.4</v>
      </c>
      <c r="AO27" s="598">
        <f t="shared" si="30"/>
        <v>4</v>
      </c>
      <c r="AP27" s="589" t="s">
        <v>98</v>
      </c>
      <c r="AQ27" s="590">
        <v>134718</v>
      </c>
      <c r="AR27" s="591" t="str">
        <f t="shared" si="25"/>
        <v/>
      </c>
      <c r="AS27" s="783" t="s">
        <v>404</v>
      </c>
      <c r="AT27" s="598">
        <f t="shared" si="26"/>
        <v>3</v>
      </c>
      <c r="AU27" s="589" t="s">
        <v>98</v>
      </c>
      <c r="AV27" s="590"/>
      <c r="AW27" s="591" t="str">
        <f t="shared" si="27"/>
        <v/>
      </c>
      <c r="AX27" s="783" t="s">
        <v>404</v>
      </c>
      <c r="AY27" s="671">
        <f t="shared" si="28"/>
        <v>3</v>
      </c>
      <c r="AZ27" s="686">
        <f t="shared" si="29"/>
        <v>70</v>
      </c>
      <c r="BA27" s="680">
        <v>0</v>
      </c>
      <c r="BB27" s="9">
        <v>0</v>
      </c>
      <c r="BC27" s="11" t="s">
        <v>36</v>
      </c>
      <c r="BD27" s="9">
        <v>0</v>
      </c>
      <c r="BE27" s="9">
        <v>0</v>
      </c>
      <c r="BF27" s="11" t="s">
        <v>36</v>
      </c>
      <c r="BG27" s="9">
        <v>0</v>
      </c>
      <c r="BH27" s="9">
        <v>231</v>
      </c>
      <c r="BI27" s="11">
        <v>7</v>
      </c>
      <c r="BJ27" s="9">
        <v>361</v>
      </c>
      <c r="BK27" s="9">
        <v>361</v>
      </c>
      <c r="BL27" s="11">
        <v>6</v>
      </c>
      <c r="BM27" s="9">
        <v>447.5</v>
      </c>
      <c r="BN27" s="9">
        <v>447.5</v>
      </c>
      <c r="BO27" s="11">
        <v>5</v>
      </c>
      <c r="BP27" s="9">
        <v>569.5</v>
      </c>
      <c r="BQ27" s="9">
        <v>569.5</v>
      </c>
      <c r="BR27" s="11">
        <v>5</v>
      </c>
      <c r="BS27" s="9">
        <v>680</v>
      </c>
      <c r="BT27" s="9">
        <v>680</v>
      </c>
      <c r="BU27" s="11">
        <v>4</v>
      </c>
      <c r="BV27" s="9">
        <v>772</v>
      </c>
      <c r="BW27" s="9">
        <v>772</v>
      </c>
      <c r="BX27" s="11">
        <v>4</v>
      </c>
      <c r="BY27" s="9">
        <v>0</v>
      </c>
      <c r="BZ27" s="9">
        <v>836.5</v>
      </c>
      <c r="CA27" s="11">
        <v>3</v>
      </c>
      <c r="CB27" s="9">
        <v>0</v>
      </c>
      <c r="CC27" s="9">
        <v>1018</v>
      </c>
      <c r="CD27" s="682">
        <v>3</v>
      </c>
    </row>
    <row r="28" spans="1:83" ht="18.75" customHeight="1">
      <c r="A28" s="670">
        <v>76</v>
      </c>
      <c r="B28" s="589" t="s">
        <v>98</v>
      </c>
      <c r="C28" s="590">
        <v>158157</v>
      </c>
      <c r="D28" s="591" t="str">
        <f t="shared" si="0"/>
        <v/>
      </c>
      <c r="E28" s="591">
        <f t="shared" si="1"/>
        <v>265.8</v>
      </c>
      <c r="F28" s="598">
        <f t="shared" si="13"/>
        <v>8</v>
      </c>
      <c r="G28" s="589" t="s">
        <v>98</v>
      </c>
      <c r="H28" s="590">
        <v>137264</v>
      </c>
      <c r="I28" s="591">
        <f t="shared" si="2"/>
        <v>268.8</v>
      </c>
      <c r="J28" s="591">
        <f t="shared" si="3"/>
        <v>268.8</v>
      </c>
      <c r="K28" s="598">
        <f t="shared" si="14"/>
        <v>7</v>
      </c>
      <c r="L28" s="725" t="s">
        <v>96</v>
      </c>
      <c r="M28" s="720">
        <v>135177</v>
      </c>
      <c r="N28" s="727">
        <f t="shared" si="4"/>
        <v>284.39999999999998</v>
      </c>
      <c r="O28" s="727">
        <f t="shared" si="5"/>
        <v>284.39999999999998</v>
      </c>
      <c r="P28" s="598">
        <f t="shared" si="15"/>
        <v>6</v>
      </c>
      <c r="Q28" s="719" t="s">
        <v>97</v>
      </c>
      <c r="R28" s="720">
        <v>135178</v>
      </c>
      <c r="S28" s="721">
        <f t="shared" si="16"/>
        <v>439.2</v>
      </c>
      <c r="T28" s="721">
        <f t="shared" si="6"/>
        <v>439.2</v>
      </c>
      <c r="U28" s="598">
        <f t="shared" si="17"/>
        <v>6</v>
      </c>
      <c r="V28" s="719" t="s">
        <v>97</v>
      </c>
      <c r="W28" s="720">
        <v>135179</v>
      </c>
      <c r="X28" s="721">
        <f t="shared" si="18"/>
        <v>558.6</v>
      </c>
      <c r="Y28" s="721">
        <f t="shared" si="7"/>
        <v>558.6</v>
      </c>
      <c r="Z28" s="598">
        <f t="shared" si="19"/>
        <v>5</v>
      </c>
      <c r="AA28" s="589" t="s">
        <v>98</v>
      </c>
      <c r="AB28" s="590">
        <v>135180</v>
      </c>
      <c r="AC28" s="591">
        <f t="shared" si="20"/>
        <v>697.2</v>
      </c>
      <c r="AD28" s="591">
        <f t="shared" si="8"/>
        <v>697.2</v>
      </c>
      <c r="AE28" s="598">
        <f t="shared" si="21"/>
        <v>4</v>
      </c>
      <c r="AF28" s="589" t="s">
        <v>98</v>
      </c>
      <c r="AG28" s="590">
        <v>135181</v>
      </c>
      <c r="AH28" s="591">
        <f t="shared" si="22"/>
        <v>822</v>
      </c>
      <c r="AI28" s="591">
        <f t="shared" si="9"/>
        <v>822</v>
      </c>
      <c r="AJ28" s="598">
        <f t="shared" si="23"/>
        <v>4</v>
      </c>
      <c r="AK28" s="589" t="s">
        <v>98</v>
      </c>
      <c r="AL28" s="590">
        <v>135182</v>
      </c>
      <c r="AM28" s="591">
        <f t="shared" si="24"/>
        <v>949.8</v>
      </c>
      <c r="AN28" s="591">
        <f t="shared" si="10"/>
        <v>949.8</v>
      </c>
      <c r="AO28" s="598">
        <f t="shared" si="30"/>
        <v>3</v>
      </c>
      <c r="AP28" s="589" t="s">
        <v>98</v>
      </c>
      <c r="AQ28" s="590">
        <v>134725</v>
      </c>
      <c r="AR28" s="591" t="str">
        <f t="shared" si="25"/>
        <v/>
      </c>
      <c r="AS28" s="783" t="s">
        <v>404</v>
      </c>
      <c r="AT28" s="598">
        <f t="shared" si="26"/>
        <v>3</v>
      </c>
      <c r="AU28" s="589" t="s">
        <v>98</v>
      </c>
      <c r="AV28" s="590">
        <v>134726</v>
      </c>
      <c r="AW28" s="591" t="str">
        <f t="shared" si="27"/>
        <v/>
      </c>
      <c r="AX28" s="591">
        <f t="shared" si="12"/>
        <v>1254</v>
      </c>
      <c r="AY28" s="671">
        <f t="shared" si="28"/>
        <v>3</v>
      </c>
      <c r="AZ28" s="686">
        <f t="shared" si="29"/>
        <v>76</v>
      </c>
      <c r="BA28" s="680">
        <v>0</v>
      </c>
      <c r="BB28" s="9">
        <v>221.5</v>
      </c>
      <c r="BC28" s="11">
        <v>8</v>
      </c>
      <c r="BD28" s="9">
        <v>224</v>
      </c>
      <c r="BE28" s="9">
        <v>224</v>
      </c>
      <c r="BF28" s="11">
        <v>7</v>
      </c>
      <c r="BG28" s="9">
        <v>237</v>
      </c>
      <c r="BH28" s="9">
        <v>237</v>
      </c>
      <c r="BI28" s="11">
        <v>6</v>
      </c>
      <c r="BJ28" s="9">
        <v>366</v>
      </c>
      <c r="BK28" s="9">
        <v>366</v>
      </c>
      <c r="BL28" s="11">
        <v>6</v>
      </c>
      <c r="BM28" s="9">
        <v>465.5</v>
      </c>
      <c r="BN28" s="9">
        <v>465.5</v>
      </c>
      <c r="BO28" s="11">
        <v>5</v>
      </c>
      <c r="BP28" s="9">
        <v>581</v>
      </c>
      <c r="BQ28" s="9">
        <v>581</v>
      </c>
      <c r="BR28" s="11">
        <v>4</v>
      </c>
      <c r="BS28" s="9">
        <v>685</v>
      </c>
      <c r="BT28" s="9">
        <v>685</v>
      </c>
      <c r="BU28" s="11">
        <v>4</v>
      </c>
      <c r="BV28" s="9">
        <v>791.5</v>
      </c>
      <c r="BW28" s="9">
        <v>791.5</v>
      </c>
      <c r="BX28" s="11">
        <v>3</v>
      </c>
      <c r="BY28" s="9">
        <v>0</v>
      </c>
      <c r="BZ28" s="9">
        <v>880</v>
      </c>
      <c r="CA28" s="11">
        <v>3</v>
      </c>
      <c r="CB28" s="9">
        <v>0</v>
      </c>
      <c r="CC28" s="9">
        <v>1045</v>
      </c>
      <c r="CD28" s="682">
        <v>3</v>
      </c>
    </row>
    <row r="29" spans="1:83" ht="18.75" customHeight="1">
      <c r="A29" s="670">
        <v>83</v>
      </c>
      <c r="B29" s="589" t="s">
        <v>98</v>
      </c>
      <c r="C29" s="590"/>
      <c r="D29" s="591" t="str">
        <f t="shared" si="0"/>
        <v/>
      </c>
      <c r="E29" s="591">
        <f t="shared" si="1"/>
        <v>279.60000000000002</v>
      </c>
      <c r="F29" s="598">
        <f t="shared" si="13"/>
        <v>8</v>
      </c>
      <c r="G29" s="589"/>
      <c r="H29" s="590"/>
      <c r="I29" s="591" t="str">
        <f t="shared" si="2"/>
        <v/>
      </c>
      <c r="J29" s="591" t="str">
        <f t="shared" si="3"/>
        <v/>
      </c>
      <c r="K29" s="598" t="str">
        <f t="shared" si="14"/>
        <v xml:space="preserve"> </v>
      </c>
      <c r="L29" s="589" t="s">
        <v>98</v>
      </c>
      <c r="M29" s="590">
        <v>134727</v>
      </c>
      <c r="N29" s="591" t="str">
        <f t="shared" si="4"/>
        <v/>
      </c>
      <c r="O29" s="591">
        <f t="shared" si="5"/>
        <v>302.39999999999998</v>
      </c>
      <c r="P29" s="598">
        <f t="shared" si="15"/>
        <v>6</v>
      </c>
      <c r="Q29" s="589" t="s">
        <v>98</v>
      </c>
      <c r="R29" s="590"/>
      <c r="S29" s="591" t="str">
        <f t="shared" si="16"/>
        <v/>
      </c>
      <c r="T29" s="591">
        <f t="shared" si="6"/>
        <v>453.6</v>
      </c>
      <c r="U29" s="598">
        <f t="shared" si="17"/>
        <v>5</v>
      </c>
      <c r="V29" s="589" t="s">
        <v>98</v>
      </c>
      <c r="W29" s="590"/>
      <c r="X29" s="591" t="str">
        <f t="shared" si="18"/>
        <v/>
      </c>
      <c r="Y29" s="591">
        <f t="shared" si="7"/>
        <v>567</v>
      </c>
      <c r="Z29" s="598">
        <f t="shared" si="19"/>
        <v>5</v>
      </c>
      <c r="AA29" s="589" t="s">
        <v>98</v>
      </c>
      <c r="AB29" s="590"/>
      <c r="AC29" s="591" t="str">
        <f t="shared" si="20"/>
        <v/>
      </c>
      <c r="AD29" s="783" t="s">
        <v>404</v>
      </c>
      <c r="AE29" s="598">
        <f t="shared" si="21"/>
        <v>4</v>
      </c>
      <c r="AF29" s="589" t="s">
        <v>98</v>
      </c>
      <c r="AG29" s="590"/>
      <c r="AH29" s="591" t="str">
        <f t="shared" si="22"/>
        <v/>
      </c>
      <c r="AI29" s="591">
        <f t="shared" si="9"/>
        <v>829.8</v>
      </c>
      <c r="AJ29" s="598">
        <f t="shared" si="23"/>
        <v>4</v>
      </c>
      <c r="AK29" s="589" t="s">
        <v>98</v>
      </c>
      <c r="AL29" s="590"/>
      <c r="AM29" s="591" t="str">
        <f t="shared" si="24"/>
        <v/>
      </c>
      <c r="AN29" s="591">
        <f t="shared" si="10"/>
        <v>955.8</v>
      </c>
      <c r="AO29" s="598">
        <f t="shared" si="30"/>
        <v>3</v>
      </c>
      <c r="AP29" s="589" t="s">
        <v>98</v>
      </c>
      <c r="AQ29" s="590"/>
      <c r="AR29" s="591" t="str">
        <f t="shared" si="25"/>
        <v/>
      </c>
      <c r="AS29" s="591">
        <f t="shared" si="11"/>
        <v>1110</v>
      </c>
      <c r="AT29" s="598">
        <f t="shared" si="26"/>
        <v>3</v>
      </c>
      <c r="AU29" s="589" t="s">
        <v>98</v>
      </c>
      <c r="AV29" s="590"/>
      <c r="AW29" s="591" t="str">
        <f t="shared" si="27"/>
        <v/>
      </c>
      <c r="AX29" s="783" t="s">
        <v>404</v>
      </c>
      <c r="AY29" s="671">
        <f t="shared" si="28"/>
        <v>3</v>
      </c>
      <c r="AZ29" s="686">
        <f t="shared" si="29"/>
        <v>83</v>
      </c>
      <c r="BA29" s="680">
        <v>0</v>
      </c>
      <c r="BB29" s="9">
        <v>233</v>
      </c>
      <c r="BC29" s="11">
        <v>8</v>
      </c>
      <c r="BD29" s="9">
        <v>0</v>
      </c>
      <c r="BE29" s="9">
        <v>0</v>
      </c>
      <c r="BF29" s="11" t="s">
        <v>36</v>
      </c>
      <c r="BG29" s="9">
        <v>0</v>
      </c>
      <c r="BH29" s="9">
        <v>252</v>
      </c>
      <c r="BI29" s="11">
        <v>6</v>
      </c>
      <c r="BJ29" s="9">
        <v>0</v>
      </c>
      <c r="BK29" s="9">
        <v>378</v>
      </c>
      <c r="BL29" s="11">
        <v>5</v>
      </c>
      <c r="BM29" s="9">
        <v>0</v>
      </c>
      <c r="BN29" s="9">
        <v>472.5</v>
      </c>
      <c r="BO29" s="11">
        <v>5</v>
      </c>
      <c r="BP29" s="9">
        <v>0</v>
      </c>
      <c r="BQ29" s="9">
        <v>585.5</v>
      </c>
      <c r="BR29" s="11">
        <v>4</v>
      </c>
      <c r="BS29" s="9">
        <v>0</v>
      </c>
      <c r="BT29" s="9">
        <v>691.5</v>
      </c>
      <c r="BU29" s="11">
        <v>4</v>
      </c>
      <c r="BV29" s="9">
        <v>0</v>
      </c>
      <c r="BW29" s="9">
        <v>796.5</v>
      </c>
      <c r="BX29" s="11">
        <v>3</v>
      </c>
      <c r="BY29" s="9">
        <v>0</v>
      </c>
      <c r="BZ29" s="9">
        <v>925</v>
      </c>
      <c r="CA29" s="11">
        <v>3</v>
      </c>
      <c r="CB29" s="9">
        <v>0</v>
      </c>
      <c r="CC29" s="9">
        <v>1063</v>
      </c>
      <c r="CD29" s="682">
        <v>3</v>
      </c>
    </row>
    <row r="30" spans="1:83" ht="18.75" customHeight="1">
      <c r="A30" s="670">
        <v>89</v>
      </c>
      <c r="B30" s="589" t="s">
        <v>98</v>
      </c>
      <c r="C30" s="590">
        <v>236033</v>
      </c>
      <c r="D30" s="591" t="str">
        <f t="shared" si="0"/>
        <v/>
      </c>
      <c r="E30" s="591">
        <f t="shared" si="1"/>
        <v>294</v>
      </c>
      <c r="F30" s="598">
        <f t="shared" si="13"/>
        <v>7</v>
      </c>
      <c r="G30" s="719" t="s">
        <v>97</v>
      </c>
      <c r="H30" s="720">
        <v>137273</v>
      </c>
      <c r="I30" s="721">
        <f t="shared" si="2"/>
        <v>299.39999999999998</v>
      </c>
      <c r="J30" s="721">
        <f t="shared" si="3"/>
        <v>299.39999999999998</v>
      </c>
      <c r="K30" s="598">
        <f t="shared" si="14"/>
        <v>6</v>
      </c>
      <c r="L30" s="725" t="s">
        <v>96</v>
      </c>
      <c r="M30" s="720">
        <v>135183</v>
      </c>
      <c r="N30" s="727">
        <f t="shared" si="4"/>
        <v>328.8</v>
      </c>
      <c r="O30" s="727">
        <f t="shared" si="5"/>
        <v>328.8</v>
      </c>
      <c r="P30" s="598">
        <f t="shared" si="15"/>
        <v>6</v>
      </c>
      <c r="Q30" s="719" t="s">
        <v>97</v>
      </c>
      <c r="R30" s="720">
        <v>135184</v>
      </c>
      <c r="S30" s="721">
        <f t="shared" si="16"/>
        <v>477.6</v>
      </c>
      <c r="T30" s="721">
        <f t="shared" si="6"/>
        <v>477.6</v>
      </c>
      <c r="U30" s="598">
        <f t="shared" si="17"/>
        <v>5</v>
      </c>
      <c r="V30" s="719" t="s">
        <v>97</v>
      </c>
      <c r="W30" s="720">
        <v>135185</v>
      </c>
      <c r="X30" s="721">
        <f t="shared" si="18"/>
        <v>583.79999999999995</v>
      </c>
      <c r="Y30" s="721">
        <f t="shared" si="7"/>
        <v>583.79999999999995</v>
      </c>
      <c r="Z30" s="598">
        <f t="shared" si="19"/>
        <v>5</v>
      </c>
      <c r="AA30" s="719" t="s">
        <v>97</v>
      </c>
      <c r="AB30" s="720">
        <v>135186</v>
      </c>
      <c r="AC30" s="721">
        <f t="shared" si="20"/>
        <v>712.8</v>
      </c>
      <c r="AD30" s="721">
        <f t="shared" si="8"/>
        <v>712.8</v>
      </c>
      <c r="AE30" s="598">
        <f t="shared" si="21"/>
        <v>4</v>
      </c>
      <c r="AF30" s="589" t="s">
        <v>98</v>
      </c>
      <c r="AG30" s="590">
        <v>135187</v>
      </c>
      <c r="AH30" s="591">
        <f t="shared" si="22"/>
        <v>837.6</v>
      </c>
      <c r="AI30" s="591">
        <f t="shared" si="9"/>
        <v>837.6</v>
      </c>
      <c r="AJ30" s="598">
        <f t="shared" si="23"/>
        <v>4</v>
      </c>
      <c r="AK30" s="589" t="s">
        <v>98</v>
      </c>
      <c r="AL30" s="590">
        <v>135188</v>
      </c>
      <c r="AM30" s="591">
        <f t="shared" si="24"/>
        <v>960.6</v>
      </c>
      <c r="AN30" s="591">
        <f t="shared" si="10"/>
        <v>960.6</v>
      </c>
      <c r="AO30" s="598">
        <f t="shared" si="30"/>
        <v>3</v>
      </c>
      <c r="AP30" s="589" t="s">
        <v>98</v>
      </c>
      <c r="AQ30" s="590">
        <v>134741</v>
      </c>
      <c r="AR30" s="591" t="str">
        <f t="shared" si="25"/>
        <v/>
      </c>
      <c r="AS30" s="591">
        <f t="shared" si="11"/>
        <v>1175.4000000000001</v>
      </c>
      <c r="AT30" s="598">
        <f t="shared" si="26"/>
        <v>3</v>
      </c>
      <c r="AU30" s="589" t="s">
        <v>98</v>
      </c>
      <c r="AV30" s="590">
        <v>134742</v>
      </c>
      <c r="AW30" s="591" t="str">
        <f t="shared" si="27"/>
        <v/>
      </c>
      <c r="AX30" s="591">
        <f t="shared" si="12"/>
        <v>1296.5999999999999</v>
      </c>
      <c r="AY30" s="671">
        <f t="shared" si="28"/>
        <v>3</v>
      </c>
      <c r="AZ30" s="686">
        <f t="shared" si="29"/>
        <v>89</v>
      </c>
      <c r="BA30" s="680">
        <v>0</v>
      </c>
      <c r="BB30" s="9">
        <v>245</v>
      </c>
      <c r="BC30" s="11">
        <v>7</v>
      </c>
      <c r="BD30" s="9">
        <v>249.5</v>
      </c>
      <c r="BE30" s="9">
        <v>249.5</v>
      </c>
      <c r="BF30" s="11">
        <v>6</v>
      </c>
      <c r="BG30" s="9">
        <v>274</v>
      </c>
      <c r="BH30" s="9">
        <v>274</v>
      </c>
      <c r="BI30" s="11">
        <v>6</v>
      </c>
      <c r="BJ30" s="9">
        <v>398</v>
      </c>
      <c r="BK30" s="9">
        <v>398</v>
      </c>
      <c r="BL30" s="11">
        <v>5</v>
      </c>
      <c r="BM30" s="9">
        <v>486.5</v>
      </c>
      <c r="BN30" s="9">
        <v>486.5</v>
      </c>
      <c r="BO30" s="11">
        <v>5</v>
      </c>
      <c r="BP30" s="9">
        <v>594</v>
      </c>
      <c r="BQ30" s="9">
        <v>594</v>
      </c>
      <c r="BR30" s="11">
        <v>4</v>
      </c>
      <c r="BS30" s="9">
        <v>698</v>
      </c>
      <c r="BT30" s="9">
        <v>698</v>
      </c>
      <c r="BU30" s="11">
        <v>4</v>
      </c>
      <c r="BV30" s="9">
        <v>800.5</v>
      </c>
      <c r="BW30" s="9">
        <v>800.5</v>
      </c>
      <c r="BX30" s="11">
        <v>3</v>
      </c>
      <c r="BY30" s="9">
        <v>0</v>
      </c>
      <c r="BZ30" s="9">
        <v>979.5</v>
      </c>
      <c r="CA30" s="11">
        <v>3</v>
      </c>
      <c r="CB30" s="9">
        <v>0</v>
      </c>
      <c r="CC30" s="9">
        <v>1080.5</v>
      </c>
      <c r="CD30" s="682">
        <v>3</v>
      </c>
    </row>
    <row r="31" spans="1:83" ht="18.75" customHeight="1">
      <c r="A31" s="670">
        <v>102</v>
      </c>
      <c r="B31" s="589" t="s">
        <v>98</v>
      </c>
      <c r="C31" s="590">
        <v>236335</v>
      </c>
      <c r="D31" s="591" t="str">
        <f t="shared" si="0"/>
        <v/>
      </c>
      <c r="E31" s="591">
        <f t="shared" si="1"/>
        <v>378</v>
      </c>
      <c r="F31" s="598">
        <f t="shared" si="13"/>
        <v>6</v>
      </c>
      <c r="G31" s="589"/>
      <c r="H31" s="590"/>
      <c r="I31" s="591" t="str">
        <f t="shared" si="2"/>
        <v/>
      </c>
      <c r="J31" s="591" t="str">
        <f t="shared" si="3"/>
        <v/>
      </c>
      <c r="K31" s="598" t="str">
        <f t="shared" si="14"/>
        <v xml:space="preserve"> </v>
      </c>
      <c r="L31" s="589" t="s">
        <v>98</v>
      </c>
      <c r="M31" s="590"/>
      <c r="N31" s="591" t="str">
        <f t="shared" si="4"/>
        <v/>
      </c>
      <c r="O31" s="591">
        <f t="shared" si="5"/>
        <v>392.4</v>
      </c>
      <c r="P31" s="598">
        <f t="shared" si="15"/>
        <v>5</v>
      </c>
      <c r="Q31" s="589" t="s">
        <v>98</v>
      </c>
      <c r="R31" s="590">
        <v>134744</v>
      </c>
      <c r="S31" s="591" t="str">
        <f t="shared" si="16"/>
        <v/>
      </c>
      <c r="T31" s="591">
        <f t="shared" si="6"/>
        <v>490.8</v>
      </c>
      <c r="U31" s="598">
        <f t="shared" si="17"/>
        <v>5</v>
      </c>
      <c r="V31" s="589" t="s">
        <v>98</v>
      </c>
      <c r="W31" s="590">
        <v>134745</v>
      </c>
      <c r="X31" s="591" t="str">
        <f t="shared" si="18"/>
        <v/>
      </c>
      <c r="Y31" s="591">
        <f t="shared" si="7"/>
        <v>606</v>
      </c>
      <c r="Z31" s="598">
        <f t="shared" si="19"/>
        <v>4</v>
      </c>
      <c r="AA31" s="589" t="s">
        <v>98</v>
      </c>
      <c r="AB31" s="590">
        <v>134746</v>
      </c>
      <c r="AC31" s="591" t="str">
        <f t="shared" si="20"/>
        <v/>
      </c>
      <c r="AD31" s="591">
        <f t="shared" si="8"/>
        <v>733.2</v>
      </c>
      <c r="AE31" s="598">
        <f t="shared" si="21"/>
        <v>4</v>
      </c>
      <c r="AF31" s="589" t="s">
        <v>98</v>
      </c>
      <c r="AG31" s="590">
        <v>134747</v>
      </c>
      <c r="AH31" s="591" t="str">
        <f t="shared" si="22"/>
        <v/>
      </c>
      <c r="AI31" s="591">
        <f t="shared" si="9"/>
        <v>859.8</v>
      </c>
      <c r="AJ31" s="598">
        <f t="shared" si="23"/>
        <v>3</v>
      </c>
      <c r="AK31" s="589" t="s">
        <v>98</v>
      </c>
      <c r="AL31" s="590">
        <v>134748</v>
      </c>
      <c r="AM31" s="591" t="str">
        <f t="shared" si="24"/>
        <v/>
      </c>
      <c r="AN31" s="591">
        <f t="shared" si="10"/>
        <v>991.2</v>
      </c>
      <c r="AO31" s="598">
        <f t="shared" si="30"/>
        <v>3</v>
      </c>
      <c r="AP31" s="589" t="s">
        <v>98</v>
      </c>
      <c r="AQ31" s="590">
        <v>134749</v>
      </c>
      <c r="AR31" s="591" t="str">
        <f t="shared" si="25"/>
        <v/>
      </c>
      <c r="AS31" s="591">
        <f t="shared" si="11"/>
        <v>1202.4000000000001</v>
      </c>
      <c r="AT31" s="598">
        <f t="shared" si="26"/>
        <v>3</v>
      </c>
      <c r="AU31" s="589" t="s">
        <v>98</v>
      </c>
      <c r="AV31" s="590"/>
      <c r="AW31" s="591" t="str">
        <f t="shared" si="27"/>
        <v/>
      </c>
      <c r="AX31" s="783" t="s">
        <v>404</v>
      </c>
      <c r="AY31" s="671">
        <f t="shared" si="28"/>
        <v>3</v>
      </c>
      <c r="AZ31" s="686">
        <f t="shared" si="29"/>
        <v>102</v>
      </c>
      <c r="BA31" s="680">
        <v>0</v>
      </c>
      <c r="BB31" s="9">
        <v>315</v>
      </c>
      <c r="BC31" s="11">
        <v>6</v>
      </c>
      <c r="BD31" s="9">
        <v>0</v>
      </c>
      <c r="BE31" s="9">
        <v>0</v>
      </c>
      <c r="BF31" s="11" t="s">
        <v>36</v>
      </c>
      <c r="BG31" s="9">
        <v>0</v>
      </c>
      <c r="BH31" s="9">
        <v>327</v>
      </c>
      <c r="BI31" s="11">
        <v>5</v>
      </c>
      <c r="BJ31" s="9">
        <v>0</v>
      </c>
      <c r="BK31" s="9">
        <v>409</v>
      </c>
      <c r="BL31" s="11">
        <v>5</v>
      </c>
      <c r="BM31" s="9">
        <v>0</v>
      </c>
      <c r="BN31" s="9">
        <v>505</v>
      </c>
      <c r="BO31" s="11">
        <v>4</v>
      </c>
      <c r="BP31" s="9">
        <v>0</v>
      </c>
      <c r="BQ31" s="9">
        <v>611</v>
      </c>
      <c r="BR31" s="11">
        <v>4</v>
      </c>
      <c r="BS31" s="9">
        <v>0</v>
      </c>
      <c r="BT31" s="9">
        <v>716.5</v>
      </c>
      <c r="BU31" s="11">
        <v>3</v>
      </c>
      <c r="BV31" s="9">
        <v>0</v>
      </c>
      <c r="BW31" s="9">
        <v>826</v>
      </c>
      <c r="BX31" s="11">
        <v>3</v>
      </c>
      <c r="BY31" s="9">
        <v>0</v>
      </c>
      <c r="BZ31" s="9">
        <v>1002</v>
      </c>
      <c r="CA31" s="11">
        <v>3</v>
      </c>
      <c r="CB31" s="9">
        <v>0</v>
      </c>
      <c r="CC31" s="9">
        <v>1091</v>
      </c>
      <c r="CD31" s="682">
        <v>3</v>
      </c>
    </row>
    <row r="32" spans="1:83" ht="18.75" customHeight="1">
      <c r="A32" s="670">
        <v>108</v>
      </c>
      <c r="B32" s="589"/>
      <c r="C32" s="590"/>
      <c r="D32" s="591" t="str">
        <f t="shared" si="0"/>
        <v/>
      </c>
      <c r="E32" s="591" t="str">
        <f t="shared" si="1"/>
        <v/>
      </c>
      <c r="F32" s="598" t="str">
        <f t="shared" si="13"/>
        <v xml:space="preserve"> </v>
      </c>
      <c r="G32" s="719" t="s">
        <v>97</v>
      </c>
      <c r="H32" s="720">
        <v>136982</v>
      </c>
      <c r="I32" s="721">
        <f t="shared" si="2"/>
        <v>390.6</v>
      </c>
      <c r="J32" s="721" t="str">
        <f t="shared" si="3"/>
        <v/>
      </c>
      <c r="K32" s="598">
        <f t="shared" si="14"/>
        <v>6</v>
      </c>
      <c r="L32" s="719" t="s">
        <v>97</v>
      </c>
      <c r="M32" s="720">
        <v>135189</v>
      </c>
      <c r="N32" s="721">
        <f t="shared" si="4"/>
        <v>456</v>
      </c>
      <c r="O32" s="721">
        <f t="shared" si="5"/>
        <v>456</v>
      </c>
      <c r="P32" s="598">
        <f t="shared" si="15"/>
        <v>5</v>
      </c>
      <c r="Q32" s="719" t="s">
        <v>97</v>
      </c>
      <c r="R32" s="720">
        <v>135190</v>
      </c>
      <c r="S32" s="721">
        <f t="shared" si="16"/>
        <v>499.8</v>
      </c>
      <c r="T32" s="721">
        <f t="shared" si="6"/>
        <v>499.8</v>
      </c>
      <c r="U32" s="598">
        <f t="shared" si="17"/>
        <v>5</v>
      </c>
      <c r="V32" s="719" t="s">
        <v>97</v>
      </c>
      <c r="W32" s="720">
        <v>135191</v>
      </c>
      <c r="X32" s="721">
        <f t="shared" si="18"/>
        <v>627</v>
      </c>
      <c r="Y32" s="721">
        <f t="shared" si="7"/>
        <v>627</v>
      </c>
      <c r="Z32" s="598">
        <f t="shared" si="19"/>
        <v>4</v>
      </c>
      <c r="AA32" s="719" t="s">
        <v>97</v>
      </c>
      <c r="AB32" s="720">
        <v>135192</v>
      </c>
      <c r="AC32" s="721">
        <f t="shared" si="20"/>
        <v>753</v>
      </c>
      <c r="AD32" s="721">
        <f t="shared" si="8"/>
        <v>753</v>
      </c>
      <c r="AE32" s="598">
        <f t="shared" si="21"/>
        <v>4</v>
      </c>
      <c r="AF32" s="589" t="s">
        <v>98</v>
      </c>
      <c r="AG32" s="590">
        <v>135193</v>
      </c>
      <c r="AH32" s="591">
        <f t="shared" si="22"/>
        <v>879</v>
      </c>
      <c r="AI32" s="591">
        <f t="shared" si="9"/>
        <v>879</v>
      </c>
      <c r="AJ32" s="598">
        <f t="shared" si="23"/>
        <v>3</v>
      </c>
      <c r="AK32" s="589" t="s">
        <v>98</v>
      </c>
      <c r="AL32" s="590">
        <v>135194</v>
      </c>
      <c r="AM32" s="591">
        <f t="shared" si="24"/>
        <v>1002.6</v>
      </c>
      <c r="AN32" s="591">
        <f t="shared" si="10"/>
        <v>1002.6</v>
      </c>
      <c r="AO32" s="598">
        <f t="shared" si="30"/>
        <v>3</v>
      </c>
      <c r="AP32" s="589" t="s">
        <v>98</v>
      </c>
      <c r="AQ32" s="590">
        <v>134756</v>
      </c>
      <c r="AR32" s="591" t="str">
        <f t="shared" si="25"/>
        <v/>
      </c>
      <c r="AS32" s="591">
        <f t="shared" si="11"/>
        <v>1225.8</v>
      </c>
      <c r="AT32" s="598">
        <f t="shared" si="26"/>
        <v>3</v>
      </c>
      <c r="AU32" s="589" t="s">
        <v>98</v>
      </c>
      <c r="AV32" s="590">
        <v>134757</v>
      </c>
      <c r="AW32" s="591" t="str">
        <f t="shared" si="27"/>
        <v/>
      </c>
      <c r="AX32" s="591">
        <f t="shared" si="12"/>
        <v>1326</v>
      </c>
      <c r="AY32" s="671">
        <f t="shared" si="28"/>
        <v>2</v>
      </c>
      <c r="AZ32" s="686">
        <f t="shared" si="29"/>
        <v>108</v>
      </c>
      <c r="BA32" s="680">
        <v>0</v>
      </c>
      <c r="BB32" s="9">
        <v>0</v>
      </c>
      <c r="BC32" s="11" t="s">
        <v>36</v>
      </c>
      <c r="BD32" s="9">
        <v>325.5</v>
      </c>
      <c r="BE32" s="9">
        <v>0</v>
      </c>
      <c r="BF32" s="11">
        <v>6</v>
      </c>
      <c r="BG32" s="9">
        <v>380</v>
      </c>
      <c r="BH32" s="9">
        <v>380</v>
      </c>
      <c r="BI32" s="11">
        <v>5</v>
      </c>
      <c r="BJ32" s="9">
        <v>416.5</v>
      </c>
      <c r="BK32" s="9">
        <v>416.5</v>
      </c>
      <c r="BL32" s="11">
        <v>5</v>
      </c>
      <c r="BM32" s="9">
        <v>522.5</v>
      </c>
      <c r="BN32" s="9">
        <v>522.5</v>
      </c>
      <c r="BO32" s="11">
        <v>4</v>
      </c>
      <c r="BP32" s="9">
        <v>627.5</v>
      </c>
      <c r="BQ32" s="9">
        <v>627.5</v>
      </c>
      <c r="BR32" s="11">
        <v>4</v>
      </c>
      <c r="BS32" s="9">
        <v>732.5</v>
      </c>
      <c r="BT32" s="9">
        <v>732.5</v>
      </c>
      <c r="BU32" s="11">
        <v>3</v>
      </c>
      <c r="BV32" s="9">
        <v>835.5</v>
      </c>
      <c r="BW32" s="9">
        <v>835.5</v>
      </c>
      <c r="BX32" s="11">
        <v>3</v>
      </c>
      <c r="BY32" s="9">
        <v>0</v>
      </c>
      <c r="BZ32" s="9">
        <v>1021.5</v>
      </c>
      <c r="CA32" s="11">
        <v>3</v>
      </c>
      <c r="CB32" s="9">
        <v>0</v>
      </c>
      <c r="CC32" s="9">
        <v>1105</v>
      </c>
      <c r="CD32" s="682">
        <v>2</v>
      </c>
    </row>
    <row r="33" spans="1:82" ht="18.75" customHeight="1">
      <c r="A33" s="670">
        <v>114</v>
      </c>
      <c r="B33" s="589"/>
      <c r="C33" s="590"/>
      <c r="D33" s="591" t="str">
        <f t="shared" si="0"/>
        <v/>
      </c>
      <c r="E33" s="591" t="str">
        <f t="shared" si="1"/>
        <v/>
      </c>
      <c r="F33" s="598" t="str">
        <f t="shared" si="13"/>
        <v xml:space="preserve"> </v>
      </c>
      <c r="G33" s="589" t="s">
        <v>98</v>
      </c>
      <c r="H33" s="590">
        <v>136986</v>
      </c>
      <c r="I33" s="591">
        <f t="shared" si="2"/>
        <v>415.2</v>
      </c>
      <c r="J33" s="591" t="str">
        <f t="shared" si="3"/>
        <v/>
      </c>
      <c r="K33" s="598">
        <f t="shared" si="14"/>
        <v>5</v>
      </c>
      <c r="L33" s="589" t="s">
        <v>98</v>
      </c>
      <c r="M33" s="720">
        <v>135195</v>
      </c>
      <c r="N33" s="591">
        <f t="shared" si="4"/>
        <v>470.4</v>
      </c>
      <c r="O33" s="591" t="str">
        <f t="shared" si="5"/>
        <v/>
      </c>
      <c r="P33" s="598">
        <f t="shared" si="15"/>
        <v>5</v>
      </c>
      <c r="Q33" s="589" t="s">
        <v>98</v>
      </c>
      <c r="R33" s="590">
        <v>135196</v>
      </c>
      <c r="S33" s="591">
        <f t="shared" si="16"/>
        <v>517.79999999999995</v>
      </c>
      <c r="T33" s="591">
        <f t="shared" si="6"/>
        <v>517.79999999999995</v>
      </c>
      <c r="U33" s="598">
        <f t="shared" si="17"/>
        <v>4</v>
      </c>
      <c r="V33" s="589" t="s">
        <v>98</v>
      </c>
      <c r="W33" s="590">
        <v>135197</v>
      </c>
      <c r="X33" s="591">
        <f t="shared" si="18"/>
        <v>649.79999999999995</v>
      </c>
      <c r="Y33" s="591">
        <f t="shared" si="7"/>
        <v>649.79999999999995</v>
      </c>
      <c r="Z33" s="598">
        <f t="shared" si="19"/>
        <v>4</v>
      </c>
      <c r="AA33" s="589" t="s">
        <v>98</v>
      </c>
      <c r="AB33" s="590">
        <v>135198</v>
      </c>
      <c r="AC33" s="591">
        <f t="shared" si="20"/>
        <v>782.4</v>
      </c>
      <c r="AD33" s="591">
        <f t="shared" si="8"/>
        <v>782.4</v>
      </c>
      <c r="AE33" s="598">
        <f t="shared" si="21"/>
        <v>3</v>
      </c>
      <c r="AF33" s="589" t="s">
        <v>98</v>
      </c>
      <c r="AG33" s="590">
        <v>135199</v>
      </c>
      <c r="AH33" s="591">
        <f t="shared" si="22"/>
        <v>907.2</v>
      </c>
      <c r="AI33" s="591">
        <f t="shared" si="9"/>
        <v>907.2</v>
      </c>
      <c r="AJ33" s="598">
        <f t="shared" si="23"/>
        <v>3</v>
      </c>
      <c r="AK33" s="589" t="s">
        <v>98</v>
      </c>
      <c r="AL33" s="590">
        <v>135200</v>
      </c>
      <c r="AM33" s="591">
        <f t="shared" si="24"/>
        <v>1033.2</v>
      </c>
      <c r="AN33" s="591">
        <f t="shared" si="10"/>
        <v>1033.2</v>
      </c>
      <c r="AO33" s="598">
        <f t="shared" si="30"/>
        <v>3</v>
      </c>
      <c r="AP33" s="589" t="s">
        <v>98</v>
      </c>
      <c r="AQ33" s="590">
        <v>134763</v>
      </c>
      <c r="AR33" s="591" t="str">
        <f t="shared" si="25"/>
        <v/>
      </c>
      <c r="AS33" s="783" t="s">
        <v>404</v>
      </c>
      <c r="AT33" s="598">
        <f t="shared" si="26"/>
        <v>3</v>
      </c>
      <c r="AU33" s="589" t="s">
        <v>98</v>
      </c>
      <c r="AV33" s="590">
        <v>134764</v>
      </c>
      <c r="AW33" s="591" t="str">
        <f t="shared" si="27"/>
        <v/>
      </c>
      <c r="AX33" s="591">
        <f t="shared" si="12"/>
        <v>1390.2</v>
      </c>
      <c r="AY33" s="671">
        <f t="shared" si="28"/>
        <v>2</v>
      </c>
      <c r="AZ33" s="686">
        <f t="shared" si="29"/>
        <v>114</v>
      </c>
      <c r="BA33" s="680">
        <v>0</v>
      </c>
      <c r="BB33" s="9">
        <v>0</v>
      </c>
      <c r="BC33" s="11" t="s">
        <v>36</v>
      </c>
      <c r="BD33" s="9">
        <v>346</v>
      </c>
      <c r="BE33" s="9">
        <v>0</v>
      </c>
      <c r="BF33" s="11">
        <v>5</v>
      </c>
      <c r="BG33" s="9">
        <v>392</v>
      </c>
      <c r="BH33" s="9">
        <v>0</v>
      </c>
      <c r="BI33" s="11">
        <v>5</v>
      </c>
      <c r="BJ33" s="9">
        <v>431.5</v>
      </c>
      <c r="BK33" s="9">
        <v>431.5</v>
      </c>
      <c r="BL33" s="11">
        <v>4</v>
      </c>
      <c r="BM33" s="9">
        <v>541.5</v>
      </c>
      <c r="BN33" s="9">
        <v>541.5</v>
      </c>
      <c r="BO33" s="11">
        <v>4</v>
      </c>
      <c r="BP33" s="9">
        <v>652</v>
      </c>
      <c r="BQ33" s="9">
        <v>652</v>
      </c>
      <c r="BR33" s="11">
        <v>3</v>
      </c>
      <c r="BS33" s="9">
        <v>756</v>
      </c>
      <c r="BT33" s="9">
        <v>756</v>
      </c>
      <c r="BU33" s="11">
        <v>3</v>
      </c>
      <c r="BV33" s="9">
        <v>861</v>
      </c>
      <c r="BW33" s="9">
        <v>861</v>
      </c>
      <c r="BX33" s="11">
        <v>3</v>
      </c>
      <c r="BY33" s="9">
        <v>0</v>
      </c>
      <c r="BZ33" s="9">
        <v>1066.5</v>
      </c>
      <c r="CA33" s="11">
        <v>3</v>
      </c>
      <c r="CB33" s="9">
        <v>0</v>
      </c>
      <c r="CC33" s="9">
        <v>1158.5</v>
      </c>
      <c r="CD33" s="682">
        <v>2</v>
      </c>
    </row>
    <row r="34" spans="1:82" ht="18.75" customHeight="1">
      <c r="A34" s="670">
        <v>133</v>
      </c>
      <c r="B34" s="589"/>
      <c r="C34" s="590"/>
      <c r="D34" s="591" t="str">
        <f t="shared" si="0"/>
        <v/>
      </c>
      <c r="E34" s="591" t="str">
        <f t="shared" si="1"/>
        <v/>
      </c>
      <c r="F34" s="598" t="str">
        <f t="shared" si="13"/>
        <v xml:space="preserve"> </v>
      </c>
      <c r="G34" s="589" t="s">
        <v>98</v>
      </c>
      <c r="H34" s="590">
        <v>136998</v>
      </c>
      <c r="I34" s="591">
        <f t="shared" si="2"/>
        <v>434.4</v>
      </c>
      <c r="J34" s="591" t="str">
        <f t="shared" si="3"/>
        <v/>
      </c>
      <c r="K34" s="598">
        <f t="shared" si="14"/>
        <v>5</v>
      </c>
      <c r="L34" s="719" t="s">
        <v>97</v>
      </c>
      <c r="M34" s="720">
        <v>135201</v>
      </c>
      <c r="N34" s="721">
        <f t="shared" si="4"/>
        <v>480.6</v>
      </c>
      <c r="O34" s="721">
        <f t="shared" si="5"/>
        <v>480.6</v>
      </c>
      <c r="P34" s="598">
        <f t="shared" si="15"/>
        <v>4</v>
      </c>
      <c r="Q34" s="589" t="s">
        <v>98</v>
      </c>
      <c r="R34" s="590">
        <v>135202</v>
      </c>
      <c r="S34" s="591">
        <f t="shared" si="16"/>
        <v>560.4</v>
      </c>
      <c r="T34" s="591" t="str">
        <f t="shared" si="6"/>
        <v/>
      </c>
      <c r="U34" s="598">
        <f t="shared" si="17"/>
        <v>4</v>
      </c>
      <c r="V34" s="719" t="s">
        <v>97</v>
      </c>
      <c r="W34" s="720">
        <v>135203</v>
      </c>
      <c r="X34" s="721">
        <f t="shared" si="18"/>
        <v>694.8</v>
      </c>
      <c r="Y34" s="721">
        <f t="shared" si="7"/>
        <v>694.8</v>
      </c>
      <c r="Z34" s="598">
        <f t="shared" si="19"/>
        <v>3</v>
      </c>
      <c r="AA34" s="589" t="s">
        <v>98</v>
      </c>
      <c r="AB34" s="590">
        <v>135204</v>
      </c>
      <c r="AC34" s="591">
        <f t="shared" si="20"/>
        <v>820.8</v>
      </c>
      <c r="AD34" s="591">
        <f t="shared" si="8"/>
        <v>820.8</v>
      </c>
      <c r="AE34" s="598">
        <f t="shared" si="21"/>
        <v>3</v>
      </c>
      <c r="AF34" s="589" t="s">
        <v>98</v>
      </c>
      <c r="AG34" s="590">
        <v>135205</v>
      </c>
      <c r="AH34" s="591">
        <f t="shared" si="22"/>
        <v>946.2</v>
      </c>
      <c r="AI34" s="591">
        <f t="shared" si="9"/>
        <v>946.2</v>
      </c>
      <c r="AJ34" s="598">
        <f t="shared" si="23"/>
        <v>3</v>
      </c>
      <c r="AK34" s="589" t="s">
        <v>98</v>
      </c>
      <c r="AL34" s="590">
        <v>135206</v>
      </c>
      <c r="AM34" s="591">
        <f t="shared" si="24"/>
        <v>1069.8</v>
      </c>
      <c r="AN34" s="591">
        <f t="shared" si="10"/>
        <v>1069.8</v>
      </c>
      <c r="AO34" s="598">
        <f t="shared" si="30"/>
        <v>3</v>
      </c>
      <c r="AP34" s="589" t="s">
        <v>98</v>
      </c>
      <c r="AQ34" s="590">
        <v>134769</v>
      </c>
      <c r="AR34" s="591" t="str">
        <f t="shared" si="25"/>
        <v/>
      </c>
      <c r="AS34" s="591">
        <f t="shared" si="11"/>
        <v>1342.8</v>
      </c>
      <c r="AT34" s="598">
        <f t="shared" si="26"/>
        <v>2</v>
      </c>
      <c r="AU34" s="589" t="s">
        <v>98</v>
      </c>
      <c r="AV34" s="590">
        <v>134770</v>
      </c>
      <c r="AW34" s="591" t="str">
        <f t="shared" si="27"/>
        <v/>
      </c>
      <c r="AX34" s="591">
        <f t="shared" si="12"/>
        <v>1446.6</v>
      </c>
      <c r="AY34" s="671">
        <f t="shared" si="28"/>
        <v>2</v>
      </c>
      <c r="AZ34" s="686">
        <f t="shared" si="29"/>
        <v>133</v>
      </c>
      <c r="BA34" s="680">
        <v>0</v>
      </c>
      <c r="BB34" s="9">
        <v>0</v>
      </c>
      <c r="BC34" s="11" t="s">
        <v>36</v>
      </c>
      <c r="BD34" s="9">
        <v>362</v>
      </c>
      <c r="BE34" s="9">
        <v>0</v>
      </c>
      <c r="BF34" s="11">
        <v>5</v>
      </c>
      <c r="BG34" s="9">
        <v>400.5</v>
      </c>
      <c r="BH34" s="9">
        <v>400.5</v>
      </c>
      <c r="BI34" s="11">
        <v>4</v>
      </c>
      <c r="BJ34" s="9">
        <v>467</v>
      </c>
      <c r="BK34" s="9">
        <v>0</v>
      </c>
      <c r="BL34" s="11">
        <v>4</v>
      </c>
      <c r="BM34" s="9">
        <v>579</v>
      </c>
      <c r="BN34" s="9">
        <v>579</v>
      </c>
      <c r="BO34" s="11">
        <v>3</v>
      </c>
      <c r="BP34" s="9">
        <v>684</v>
      </c>
      <c r="BQ34" s="9">
        <v>684</v>
      </c>
      <c r="BR34" s="11">
        <v>3</v>
      </c>
      <c r="BS34" s="9">
        <v>788.5</v>
      </c>
      <c r="BT34" s="9">
        <v>788.5</v>
      </c>
      <c r="BU34" s="11">
        <v>3</v>
      </c>
      <c r="BV34" s="9">
        <v>891.5</v>
      </c>
      <c r="BW34" s="9">
        <v>891.5</v>
      </c>
      <c r="BX34" s="11">
        <v>3</v>
      </c>
      <c r="BY34" s="9">
        <v>0</v>
      </c>
      <c r="BZ34" s="9">
        <v>1119</v>
      </c>
      <c r="CA34" s="11">
        <v>2</v>
      </c>
      <c r="CB34" s="9">
        <v>0</v>
      </c>
      <c r="CC34" s="9">
        <v>1205.5</v>
      </c>
      <c r="CD34" s="682">
        <v>2</v>
      </c>
    </row>
    <row r="35" spans="1:82" ht="18.75" customHeight="1">
      <c r="A35" s="670">
        <v>140</v>
      </c>
      <c r="B35" s="589"/>
      <c r="C35" s="590"/>
      <c r="D35" s="591" t="str">
        <f t="shared" si="0"/>
        <v/>
      </c>
      <c r="E35" s="591" t="str">
        <f t="shared" si="1"/>
        <v/>
      </c>
      <c r="F35" s="598" t="str">
        <f t="shared" si="13"/>
        <v xml:space="preserve"> </v>
      </c>
      <c r="G35" s="589"/>
      <c r="H35" s="590"/>
      <c r="I35" s="591" t="str">
        <f t="shared" si="2"/>
        <v/>
      </c>
      <c r="J35" s="591" t="str">
        <f t="shared" si="3"/>
        <v/>
      </c>
      <c r="K35" s="598" t="str">
        <f t="shared" si="14"/>
        <v xml:space="preserve"> </v>
      </c>
      <c r="L35" s="589"/>
      <c r="M35" s="590"/>
      <c r="N35" s="591" t="str">
        <f t="shared" si="4"/>
        <v/>
      </c>
      <c r="O35" s="591" t="str">
        <f t="shared" si="5"/>
        <v/>
      </c>
      <c r="P35" s="598" t="str">
        <f t="shared" si="15"/>
        <v xml:space="preserve"> </v>
      </c>
      <c r="Q35" s="589" t="s">
        <v>98</v>
      </c>
      <c r="R35" s="590">
        <v>134771</v>
      </c>
      <c r="S35" s="591" t="str">
        <f t="shared" si="16"/>
        <v/>
      </c>
      <c r="T35" s="591">
        <f t="shared" si="6"/>
        <v>582</v>
      </c>
      <c r="U35" s="598">
        <f t="shared" si="17"/>
        <v>4</v>
      </c>
      <c r="V35" s="589" t="s">
        <v>98</v>
      </c>
      <c r="W35" s="590"/>
      <c r="X35" s="591" t="str">
        <f t="shared" si="18"/>
        <v/>
      </c>
      <c r="Y35" s="591">
        <f t="shared" si="7"/>
        <v>731.4</v>
      </c>
      <c r="Z35" s="598">
        <f t="shared" si="19"/>
        <v>3</v>
      </c>
      <c r="AA35" s="589" t="s">
        <v>98</v>
      </c>
      <c r="AB35" s="590"/>
      <c r="AC35" s="591" t="str">
        <f t="shared" si="20"/>
        <v/>
      </c>
      <c r="AD35" s="783" t="s">
        <v>404</v>
      </c>
      <c r="AE35" s="598">
        <f t="shared" si="21"/>
        <v>3</v>
      </c>
      <c r="AF35" s="589" t="s">
        <v>98</v>
      </c>
      <c r="AG35" s="590">
        <v>134773</v>
      </c>
      <c r="AH35" s="591" t="str">
        <f t="shared" si="22"/>
        <v/>
      </c>
      <c r="AI35" s="591">
        <f t="shared" si="9"/>
        <v>1012.2</v>
      </c>
      <c r="AJ35" s="598">
        <f t="shared" si="23"/>
        <v>3</v>
      </c>
      <c r="AK35" s="589" t="s">
        <v>98</v>
      </c>
      <c r="AL35" s="590"/>
      <c r="AM35" s="591" t="str">
        <f t="shared" si="24"/>
        <v/>
      </c>
      <c r="AN35" s="591">
        <f t="shared" si="10"/>
        <v>1157.4000000000001</v>
      </c>
      <c r="AO35" s="598">
        <f t="shared" si="30"/>
        <v>3</v>
      </c>
      <c r="AP35" s="589" t="s">
        <v>98</v>
      </c>
      <c r="AQ35" s="590"/>
      <c r="AR35" s="591" t="str">
        <f t="shared" si="25"/>
        <v/>
      </c>
      <c r="AS35" s="591">
        <f t="shared" si="11"/>
        <v>1397.4</v>
      </c>
      <c r="AT35" s="598">
        <f t="shared" si="26"/>
        <v>2</v>
      </c>
      <c r="AU35" s="589" t="s">
        <v>98</v>
      </c>
      <c r="AV35" s="590"/>
      <c r="AW35" s="591" t="str">
        <f t="shared" si="27"/>
        <v/>
      </c>
      <c r="AX35" s="783" t="s">
        <v>404</v>
      </c>
      <c r="AY35" s="671">
        <f t="shared" si="28"/>
        <v>2</v>
      </c>
      <c r="AZ35" s="686">
        <f t="shared" si="29"/>
        <v>140</v>
      </c>
      <c r="BA35" s="680">
        <v>0</v>
      </c>
      <c r="BB35" s="9">
        <v>0</v>
      </c>
      <c r="BC35" s="11" t="s">
        <v>36</v>
      </c>
      <c r="BD35" s="9">
        <v>0</v>
      </c>
      <c r="BE35" s="9">
        <v>0</v>
      </c>
      <c r="BF35" s="11" t="s">
        <v>36</v>
      </c>
      <c r="BG35" s="9">
        <v>0</v>
      </c>
      <c r="BH35" s="9">
        <v>0</v>
      </c>
      <c r="BI35" s="11" t="s">
        <v>36</v>
      </c>
      <c r="BJ35" s="9">
        <v>0</v>
      </c>
      <c r="BK35" s="9">
        <v>485</v>
      </c>
      <c r="BL35" s="11">
        <v>4</v>
      </c>
      <c r="BM35" s="9">
        <v>0</v>
      </c>
      <c r="BN35" s="9">
        <v>609.5</v>
      </c>
      <c r="BO35" s="11">
        <v>3</v>
      </c>
      <c r="BP35" s="9">
        <v>0</v>
      </c>
      <c r="BQ35" s="9">
        <v>737.5</v>
      </c>
      <c r="BR35" s="11">
        <v>3</v>
      </c>
      <c r="BS35" s="9">
        <v>0</v>
      </c>
      <c r="BT35" s="9">
        <v>843.5</v>
      </c>
      <c r="BU35" s="11">
        <v>3</v>
      </c>
      <c r="BV35" s="9">
        <v>0</v>
      </c>
      <c r="BW35" s="9">
        <v>964.5</v>
      </c>
      <c r="BX35" s="11">
        <v>3</v>
      </c>
      <c r="BY35" s="9">
        <v>0</v>
      </c>
      <c r="BZ35" s="9">
        <v>1164.5</v>
      </c>
      <c r="CA35" s="11">
        <v>2</v>
      </c>
      <c r="CB35" s="9">
        <v>0</v>
      </c>
      <c r="CC35" s="9">
        <v>1239</v>
      </c>
      <c r="CD35" s="682">
        <v>2</v>
      </c>
    </row>
    <row r="36" spans="1:82" ht="18.75" customHeight="1">
      <c r="A36" s="670">
        <v>159</v>
      </c>
      <c r="B36" s="589"/>
      <c r="C36" s="590"/>
      <c r="D36" s="591" t="str">
        <f t="shared" si="0"/>
        <v/>
      </c>
      <c r="E36" s="591" t="str">
        <f t="shared" si="1"/>
        <v/>
      </c>
      <c r="F36" s="598" t="str">
        <f t="shared" si="13"/>
        <v xml:space="preserve"> </v>
      </c>
      <c r="G36" s="589" t="s">
        <v>98</v>
      </c>
      <c r="H36" s="590">
        <v>137019</v>
      </c>
      <c r="I36" s="591">
        <f t="shared" si="2"/>
        <v>486</v>
      </c>
      <c r="J36" s="591" t="str">
        <f t="shared" si="3"/>
        <v/>
      </c>
      <c r="K36" s="598">
        <f t="shared" si="14"/>
        <v>4</v>
      </c>
      <c r="L36" s="719" t="s">
        <v>97</v>
      </c>
      <c r="M36" s="720">
        <v>135207</v>
      </c>
      <c r="N36" s="721">
        <f t="shared" si="4"/>
        <v>539.4</v>
      </c>
      <c r="O36" s="721">
        <f t="shared" si="5"/>
        <v>539.4</v>
      </c>
      <c r="P36" s="598">
        <f t="shared" si="15"/>
        <v>4</v>
      </c>
      <c r="Q36" s="719" t="s">
        <v>97</v>
      </c>
      <c r="R36" s="720">
        <v>135208</v>
      </c>
      <c r="S36" s="721">
        <f t="shared" si="16"/>
        <v>622.79999999999995</v>
      </c>
      <c r="T36" s="721">
        <f t="shared" si="6"/>
        <v>622.79999999999995</v>
      </c>
      <c r="U36" s="598">
        <f t="shared" si="17"/>
        <v>3</v>
      </c>
      <c r="V36" s="719" t="s">
        <v>97</v>
      </c>
      <c r="W36" s="720">
        <v>135209</v>
      </c>
      <c r="X36" s="721">
        <f t="shared" si="18"/>
        <v>768</v>
      </c>
      <c r="Y36" s="721">
        <f t="shared" si="7"/>
        <v>768</v>
      </c>
      <c r="Z36" s="598">
        <f t="shared" si="19"/>
        <v>3</v>
      </c>
      <c r="AA36" s="589" t="s">
        <v>98</v>
      </c>
      <c r="AB36" s="590">
        <v>135210</v>
      </c>
      <c r="AC36" s="591">
        <f t="shared" si="20"/>
        <v>924</v>
      </c>
      <c r="AD36" s="591">
        <f t="shared" si="8"/>
        <v>924</v>
      </c>
      <c r="AE36" s="598">
        <f t="shared" si="21"/>
        <v>3</v>
      </c>
      <c r="AF36" s="589" t="s">
        <v>98</v>
      </c>
      <c r="AG36" s="590">
        <v>135211</v>
      </c>
      <c r="AH36" s="591">
        <f t="shared" si="22"/>
        <v>1047.5999999999999</v>
      </c>
      <c r="AI36" s="591">
        <f t="shared" si="9"/>
        <v>1047.5999999999999</v>
      </c>
      <c r="AJ36" s="598">
        <f t="shared" si="23"/>
        <v>3</v>
      </c>
      <c r="AK36" s="589" t="s">
        <v>98</v>
      </c>
      <c r="AL36" s="590">
        <v>135212</v>
      </c>
      <c r="AM36" s="591">
        <f t="shared" si="24"/>
        <v>1173</v>
      </c>
      <c r="AN36" s="591">
        <f t="shared" si="10"/>
        <v>1173</v>
      </c>
      <c r="AO36" s="598">
        <f t="shared" si="30"/>
        <v>2</v>
      </c>
      <c r="AP36" s="589" t="s">
        <v>98</v>
      </c>
      <c r="AQ36" s="590">
        <v>134783</v>
      </c>
      <c r="AR36" s="591" t="str">
        <f t="shared" si="25"/>
        <v/>
      </c>
      <c r="AS36" s="591">
        <f t="shared" si="11"/>
        <v>1449</v>
      </c>
      <c r="AT36" s="598">
        <f t="shared" si="26"/>
        <v>2</v>
      </c>
      <c r="AU36" s="589" t="s">
        <v>98</v>
      </c>
      <c r="AV36" s="590">
        <v>134784</v>
      </c>
      <c r="AW36" s="591" t="str">
        <f t="shared" si="27"/>
        <v/>
      </c>
      <c r="AX36" s="591">
        <f t="shared" si="12"/>
        <v>1569.6</v>
      </c>
      <c r="AY36" s="671">
        <f t="shared" si="28"/>
        <v>2</v>
      </c>
      <c r="AZ36" s="686">
        <f t="shared" si="29"/>
        <v>159</v>
      </c>
      <c r="BA36" s="680">
        <v>0</v>
      </c>
      <c r="BB36" s="9">
        <v>0</v>
      </c>
      <c r="BC36" s="11" t="s">
        <v>36</v>
      </c>
      <c r="BD36" s="9">
        <v>405</v>
      </c>
      <c r="BE36" s="9">
        <v>0</v>
      </c>
      <c r="BF36" s="11">
        <v>4</v>
      </c>
      <c r="BG36" s="9">
        <v>449.5</v>
      </c>
      <c r="BH36" s="9">
        <v>449.5</v>
      </c>
      <c r="BI36" s="11">
        <v>4</v>
      </c>
      <c r="BJ36" s="9">
        <v>519</v>
      </c>
      <c r="BK36" s="9">
        <v>519</v>
      </c>
      <c r="BL36" s="11">
        <v>3</v>
      </c>
      <c r="BM36" s="9">
        <v>640</v>
      </c>
      <c r="BN36" s="9">
        <v>640</v>
      </c>
      <c r="BO36" s="11">
        <v>3</v>
      </c>
      <c r="BP36" s="9">
        <v>770</v>
      </c>
      <c r="BQ36" s="9">
        <v>770</v>
      </c>
      <c r="BR36" s="11">
        <v>3</v>
      </c>
      <c r="BS36" s="9">
        <v>873</v>
      </c>
      <c r="BT36" s="9">
        <v>873</v>
      </c>
      <c r="BU36" s="11">
        <v>3</v>
      </c>
      <c r="BV36" s="9">
        <v>977.5</v>
      </c>
      <c r="BW36" s="9">
        <v>977.5</v>
      </c>
      <c r="BX36" s="11">
        <v>2</v>
      </c>
      <c r="BY36" s="9">
        <v>0</v>
      </c>
      <c r="BZ36" s="9">
        <v>1207.5</v>
      </c>
      <c r="CA36" s="11">
        <v>2</v>
      </c>
      <c r="CB36" s="9">
        <v>0</v>
      </c>
      <c r="CC36" s="9">
        <v>1308</v>
      </c>
      <c r="CD36" s="682">
        <v>2</v>
      </c>
    </row>
    <row r="37" spans="1:82" ht="18.75" customHeight="1">
      <c r="A37" s="670">
        <v>169</v>
      </c>
      <c r="B37" s="589"/>
      <c r="C37" s="590"/>
      <c r="D37" s="591" t="str">
        <f t="shared" si="0"/>
        <v/>
      </c>
      <c r="E37" s="591" t="str">
        <f t="shared" si="1"/>
        <v/>
      </c>
      <c r="F37" s="598" t="str">
        <f t="shared" si="13"/>
        <v xml:space="preserve"> </v>
      </c>
      <c r="G37" s="589" t="s">
        <v>98</v>
      </c>
      <c r="H37" s="590"/>
      <c r="I37" s="591">
        <f t="shared" si="2"/>
        <v>508.2</v>
      </c>
      <c r="J37" s="591" t="str">
        <f t="shared" si="3"/>
        <v/>
      </c>
      <c r="K37" s="598">
        <f t="shared" si="14"/>
        <v>4</v>
      </c>
      <c r="L37" s="589" t="s">
        <v>98</v>
      </c>
      <c r="M37" s="590">
        <v>135213</v>
      </c>
      <c r="N37" s="591">
        <f t="shared" si="4"/>
        <v>565.79999999999995</v>
      </c>
      <c r="O37" s="591" t="str">
        <f t="shared" si="5"/>
        <v/>
      </c>
      <c r="P37" s="598">
        <f t="shared" si="15"/>
        <v>4</v>
      </c>
      <c r="Q37" s="589" t="s">
        <v>98</v>
      </c>
      <c r="R37" s="590">
        <v>135214</v>
      </c>
      <c r="S37" s="591">
        <f t="shared" si="16"/>
        <v>652.20000000000005</v>
      </c>
      <c r="T37" s="591">
        <f t="shared" si="6"/>
        <v>652.20000000000005</v>
      </c>
      <c r="U37" s="598">
        <f t="shared" si="17"/>
        <v>3</v>
      </c>
      <c r="V37" s="589" t="s">
        <v>98</v>
      </c>
      <c r="W37" s="590">
        <v>135215</v>
      </c>
      <c r="X37" s="591">
        <f t="shared" si="18"/>
        <v>807</v>
      </c>
      <c r="Y37" s="591">
        <f t="shared" si="7"/>
        <v>807</v>
      </c>
      <c r="Z37" s="598">
        <f t="shared" si="19"/>
        <v>3</v>
      </c>
      <c r="AA37" s="589" t="s">
        <v>98</v>
      </c>
      <c r="AB37" s="590">
        <v>135216</v>
      </c>
      <c r="AC37" s="591">
        <f t="shared" si="20"/>
        <v>966.6</v>
      </c>
      <c r="AD37" s="591">
        <f t="shared" si="8"/>
        <v>966.6</v>
      </c>
      <c r="AE37" s="598">
        <f t="shared" si="21"/>
        <v>3</v>
      </c>
      <c r="AF37" s="589" t="s">
        <v>98</v>
      </c>
      <c r="AG37" s="590">
        <v>135217</v>
      </c>
      <c r="AH37" s="591">
        <f t="shared" si="22"/>
        <v>1093.2</v>
      </c>
      <c r="AI37" s="591">
        <f t="shared" si="9"/>
        <v>1093.2</v>
      </c>
      <c r="AJ37" s="598">
        <f t="shared" si="23"/>
        <v>2</v>
      </c>
      <c r="AK37" s="589" t="s">
        <v>98</v>
      </c>
      <c r="AL37" s="590">
        <v>135218</v>
      </c>
      <c r="AM37" s="783" t="s">
        <v>404</v>
      </c>
      <c r="AN37" s="783" t="s">
        <v>404</v>
      </c>
      <c r="AO37" s="598">
        <f t="shared" si="30"/>
        <v>2</v>
      </c>
      <c r="AP37" s="589" t="s">
        <v>98</v>
      </c>
      <c r="AQ37" s="590"/>
      <c r="AR37" s="591" t="str">
        <f t="shared" si="25"/>
        <v/>
      </c>
      <c r="AS37" s="591">
        <f t="shared" si="11"/>
        <v>1497.6</v>
      </c>
      <c r="AT37" s="598">
        <f t="shared" si="26"/>
        <v>2</v>
      </c>
      <c r="AU37" s="589" t="s">
        <v>98</v>
      </c>
      <c r="AV37" s="590"/>
      <c r="AW37" s="591" t="str">
        <f t="shared" si="27"/>
        <v/>
      </c>
      <c r="AX37" s="591">
        <f t="shared" si="12"/>
        <v>1644.6</v>
      </c>
      <c r="AY37" s="671">
        <f t="shared" si="28"/>
        <v>2</v>
      </c>
      <c r="AZ37" s="686">
        <f t="shared" si="29"/>
        <v>169</v>
      </c>
      <c r="BA37" s="680">
        <v>0</v>
      </c>
      <c r="BB37" s="9">
        <v>0</v>
      </c>
      <c r="BC37" s="11" t="s">
        <v>36</v>
      </c>
      <c r="BD37" s="9">
        <v>423.5</v>
      </c>
      <c r="BE37" s="9">
        <v>0</v>
      </c>
      <c r="BF37" s="11">
        <v>4</v>
      </c>
      <c r="BG37" s="9">
        <v>471.5</v>
      </c>
      <c r="BH37" s="9">
        <v>0</v>
      </c>
      <c r="BI37" s="11">
        <v>4</v>
      </c>
      <c r="BJ37" s="9">
        <v>543.5</v>
      </c>
      <c r="BK37" s="9">
        <v>543.5</v>
      </c>
      <c r="BL37" s="11">
        <v>3</v>
      </c>
      <c r="BM37" s="9">
        <v>672.5</v>
      </c>
      <c r="BN37" s="9">
        <v>672.5</v>
      </c>
      <c r="BO37" s="11">
        <v>3</v>
      </c>
      <c r="BP37" s="9">
        <v>805.5</v>
      </c>
      <c r="BQ37" s="9">
        <v>805.5</v>
      </c>
      <c r="BR37" s="11">
        <v>3</v>
      </c>
      <c r="BS37" s="9">
        <v>911</v>
      </c>
      <c r="BT37" s="9">
        <v>911</v>
      </c>
      <c r="BU37" s="11">
        <v>2</v>
      </c>
      <c r="BV37" s="9">
        <v>1019.5</v>
      </c>
      <c r="BW37" s="9">
        <v>1019.5</v>
      </c>
      <c r="BX37" s="11">
        <v>2</v>
      </c>
      <c r="BY37" s="9">
        <v>0</v>
      </c>
      <c r="BZ37" s="9">
        <v>1248</v>
      </c>
      <c r="CA37" s="11">
        <v>2</v>
      </c>
      <c r="CB37" s="9">
        <v>0</v>
      </c>
      <c r="CC37" s="9">
        <v>1370.5</v>
      </c>
      <c r="CD37" s="682">
        <v>2</v>
      </c>
    </row>
    <row r="38" spans="1:82" ht="18.75" customHeight="1">
      <c r="A38" s="670">
        <v>194</v>
      </c>
      <c r="B38" s="589"/>
      <c r="C38" s="590"/>
      <c r="D38" s="591" t="str">
        <f t="shared" si="0"/>
        <v/>
      </c>
      <c r="E38" s="591" t="str">
        <f t="shared" si="1"/>
        <v/>
      </c>
      <c r="F38" s="598" t="str">
        <f t="shared" si="13"/>
        <v xml:space="preserve"> </v>
      </c>
      <c r="G38" s="589"/>
      <c r="H38" s="590"/>
      <c r="I38" s="591" t="str">
        <f t="shared" si="2"/>
        <v/>
      </c>
      <c r="J38" s="591" t="str">
        <f t="shared" si="3"/>
        <v/>
      </c>
      <c r="K38" s="598" t="str">
        <f t="shared" si="14"/>
        <v xml:space="preserve"> </v>
      </c>
      <c r="L38" s="589" t="s">
        <v>98</v>
      </c>
      <c r="M38" s="590"/>
      <c r="N38" s="591" t="str">
        <f t="shared" si="4"/>
        <v/>
      </c>
      <c r="O38" s="591">
        <f t="shared" si="5"/>
        <v>631.20000000000005</v>
      </c>
      <c r="P38" s="598">
        <f t="shared" si="15"/>
        <v>3</v>
      </c>
      <c r="Q38" s="589" t="s">
        <v>98</v>
      </c>
      <c r="R38" s="590"/>
      <c r="S38" s="591" t="str">
        <f t="shared" si="16"/>
        <v/>
      </c>
      <c r="T38" s="591">
        <f t="shared" si="6"/>
        <v>708.6</v>
      </c>
      <c r="U38" s="598">
        <f t="shared" si="17"/>
        <v>3</v>
      </c>
      <c r="V38" s="589" t="s">
        <v>98</v>
      </c>
      <c r="W38" s="590">
        <v>134794</v>
      </c>
      <c r="X38" s="591" t="str">
        <f t="shared" si="18"/>
        <v/>
      </c>
      <c r="Y38" s="591">
        <f t="shared" si="7"/>
        <v>914.4</v>
      </c>
      <c r="Z38" s="598">
        <f t="shared" si="19"/>
        <v>3</v>
      </c>
      <c r="AA38" s="589" t="s">
        <v>98</v>
      </c>
      <c r="AB38" s="590"/>
      <c r="AC38" s="591" t="str">
        <f t="shared" si="20"/>
        <v/>
      </c>
      <c r="AD38" s="591">
        <f t="shared" si="8"/>
        <v>1062</v>
      </c>
      <c r="AE38" s="598">
        <f t="shared" si="21"/>
        <v>2</v>
      </c>
      <c r="AF38" s="589" t="s">
        <v>98</v>
      </c>
      <c r="AG38" s="590">
        <v>134796</v>
      </c>
      <c r="AH38" s="591" t="str">
        <f t="shared" si="22"/>
        <v/>
      </c>
      <c r="AI38" s="783" t="s">
        <v>404</v>
      </c>
      <c r="AJ38" s="598">
        <f t="shared" si="23"/>
        <v>2</v>
      </c>
      <c r="AK38" s="589" t="s">
        <v>98</v>
      </c>
      <c r="AL38" s="590"/>
      <c r="AM38" s="591" t="str">
        <f t="shared" si="24"/>
        <v/>
      </c>
      <c r="AN38" s="591">
        <f t="shared" si="10"/>
        <v>1366.8</v>
      </c>
      <c r="AO38" s="598">
        <f t="shared" si="30"/>
        <v>2</v>
      </c>
      <c r="AP38" s="589" t="s">
        <v>98</v>
      </c>
      <c r="AQ38" s="590">
        <v>134789</v>
      </c>
      <c r="AR38" s="591" t="str">
        <f t="shared" si="25"/>
        <v/>
      </c>
      <c r="AS38" s="783" t="s">
        <v>404</v>
      </c>
      <c r="AT38" s="598">
        <f t="shared" si="26"/>
        <v>2</v>
      </c>
      <c r="AU38" s="589" t="s">
        <v>98</v>
      </c>
      <c r="AV38" s="590"/>
      <c r="AW38" s="591" t="str">
        <f t="shared" si="27"/>
        <v/>
      </c>
      <c r="AX38" s="591">
        <f t="shared" si="12"/>
        <v>1725</v>
      </c>
      <c r="AY38" s="671">
        <f t="shared" si="28"/>
        <v>2</v>
      </c>
      <c r="AZ38" s="686">
        <f t="shared" si="29"/>
        <v>194</v>
      </c>
      <c r="BA38" s="680">
        <v>0</v>
      </c>
      <c r="BB38" s="9">
        <v>0</v>
      </c>
      <c r="BC38" s="11" t="s">
        <v>36</v>
      </c>
      <c r="BD38" s="9">
        <v>0</v>
      </c>
      <c r="BE38" s="9">
        <v>0</v>
      </c>
      <c r="BF38" s="11" t="s">
        <v>36</v>
      </c>
      <c r="BG38" s="9">
        <v>0</v>
      </c>
      <c r="BH38" s="9">
        <v>526</v>
      </c>
      <c r="BI38" s="11">
        <v>3</v>
      </c>
      <c r="BJ38" s="9">
        <v>0</v>
      </c>
      <c r="BK38" s="9">
        <v>590.5</v>
      </c>
      <c r="BL38" s="11">
        <v>3</v>
      </c>
      <c r="BM38" s="9">
        <v>0</v>
      </c>
      <c r="BN38" s="9">
        <v>762</v>
      </c>
      <c r="BO38" s="11">
        <v>3</v>
      </c>
      <c r="BP38" s="9">
        <v>0</v>
      </c>
      <c r="BQ38" s="9">
        <v>885</v>
      </c>
      <c r="BR38" s="11">
        <v>2</v>
      </c>
      <c r="BS38" s="9">
        <v>0</v>
      </c>
      <c r="BT38" s="9">
        <v>991.5</v>
      </c>
      <c r="BU38" s="11">
        <v>2</v>
      </c>
      <c r="BV38" s="9">
        <v>0</v>
      </c>
      <c r="BW38" s="9">
        <v>1139</v>
      </c>
      <c r="BX38" s="11">
        <v>2</v>
      </c>
      <c r="BY38" s="9">
        <v>0</v>
      </c>
      <c r="BZ38" s="9">
        <v>1297.5</v>
      </c>
      <c r="CA38" s="11">
        <v>2</v>
      </c>
      <c r="CB38" s="9">
        <v>0</v>
      </c>
      <c r="CC38" s="9">
        <v>1437.5</v>
      </c>
      <c r="CD38" s="682">
        <v>2</v>
      </c>
    </row>
    <row r="39" spans="1:82" ht="18.75" customHeight="1">
      <c r="A39" s="670">
        <v>205</v>
      </c>
      <c r="B39" s="589"/>
      <c r="C39" s="590"/>
      <c r="D39" s="591" t="str">
        <f t="shared" si="0"/>
        <v/>
      </c>
      <c r="E39" s="591" t="str">
        <f t="shared" si="1"/>
        <v/>
      </c>
      <c r="F39" s="598" t="str">
        <f t="shared" si="13"/>
        <v xml:space="preserve"> </v>
      </c>
      <c r="G39" s="589"/>
      <c r="H39" s="590"/>
      <c r="I39" s="591" t="str">
        <f t="shared" si="2"/>
        <v/>
      </c>
      <c r="J39" s="591" t="str">
        <f t="shared" si="3"/>
        <v/>
      </c>
      <c r="K39" s="598" t="str">
        <f t="shared" si="14"/>
        <v xml:space="preserve"> </v>
      </c>
      <c r="L39" s="589" t="s">
        <v>98</v>
      </c>
      <c r="M39" s="590"/>
      <c r="N39" s="591" t="str">
        <f t="shared" si="4"/>
        <v/>
      </c>
      <c r="O39" s="783" t="s">
        <v>404</v>
      </c>
      <c r="P39" s="598">
        <f t="shared" si="15"/>
        <v>3</v>
      </c>
      <c r="Q39" s="589" t="s">
        <v>98</v>
      </c>
      <c r="R39" s="590"/>
      <c r="S39" s="591" t="str">
        <f t="shared" si="16"/>
        <v/>
      </c>
      <c r="T39" s="591">
        <f t="shared" si="6"/>
        <v>762</v>
      </c>
      <c r="U39" s="598">
        <f t="shared" si="17"/>
        <v>3</v>
      </c>
      <c r="V39" s="589" t="s">
        <v>98</v>
      </c>
      <c r="W39" s="590">
        <v>134802</v>
      </c>
      <c r="X39" s="591" t="str">
        <f t="shared" si="18"/>
        <v/>
      </c>
      <c r="Y39" s="591">
        <f t="shared" si="7"/>
        <v>948</v>
      </c>
      <c r="Z39" s="598">
        <f t="shared" si="19"/>
        <v>2</v>
      </c>
      <c r="AA39" s="589" t="s">
        <v>98</v>
      </c>
      <c r="AB39" s="590"/>
      <c r="AC39" s="591" t="str">
        <f t="shared" si="20"/>
        <v/>
      </c>
      <c r="AD39" s="591">
        <f t="shared" si="8"/>
        <v>1120.2</v>
      </c>
      <c r="AE39" s="598">
        <f t="shared" si="21"/>
        <v>2</v>
      </c>
      <c r="AF39" s="589" t="s">
        <v>98</v>
      </c>
      <c r="AG39" s="590"/>
      <c r="AH39" s="591" t="str">
        <f t="shared" si="22"/>
        <v/>
      </c>
      <c r="AI39" s="783" t="s">
        <v>404</v>
      </c>
      <c r="AJ39" s="598">
        <f t="shared" si="23"/>
        <v>2</v>
      </c>
      <c r="AK39" s="589" t="s">
        <v>98</v>
      </c>
      <c r="AL39" s="590"/>
      <c r="AM39" s="591" t="str">
        <f t="shared" si="24"/>
        <v/>
      </c>
      <c r="AN39" s="783" t="s">
        <v>404</v>
      </c>
      <c r="AO39" s="598">
        <f t="shared" si="30"/>
        <v>2</v>
      </c>
      <c r="AP39" s="589" t="s">
        <v>98</v>
      </c>
      <c r="AQ39" s="590"/>
      <c r="AR39" s="591" t="str">
        <f t="shared" si="25"/>
        <v/>
      </c>
      <c r="AS39" s="783" t="s">
        <v>404</v>
      </c>
      <c r="AT39" s="598">
        <f t="shared" si="26"/>
        <v>2</v>
      </c>
      <c r="AU39" s="589" t="s">
        <v>98</v>
      </c>
      <c r="AV39" s="590"/>
      <c r="AW39" s="591" t="str">
        <f t="shared" si="27"/>
        <v/>
      </c>
      <c r="AX39" s="591">
        <f t="shared" si="12"/>
        <v>1834.8</v>
      </c>
      <c r="AY39" s="671">
        <f t="shared" si="28"/>
        <v>2</v>
      </c>
      <c r="AZ39" s="686">
        <f t="shared" si="29"/>
        <v>205</v>
      </c>
      <c r="BA39" s="680">
        <v>0</v>
      </c>
      <c r="BB39" s="9">
        <v>0</v>
      </c>
      <c r="BC39" s="11" t="s">
        <v>36</v>
      </c>
      <c r="BD39" s="9">
        <v>0</v>
      </c>
      <c r="BE39" s="9">
        <v>0</v>
      </c>
      <c r="BF39" s="11" t="s">
        <v>36</v>
      </c>
      <c r="BG39" s="9">
        <v>0</v>
      </c>
      <c r="BH39" s="9">
        <v>596</v>
      </c>
      <c r="BI39" s="11">
        <v>3</v>
      </c>
      <c r="BJ39" s="9">
        <v>0</v>
      </c>
      <c r="BK39" s="9">
        <v>635</v>
      </c>
      <c r="BL39" s="11">
        <v>3</v>
      </c>
      <c r="BM39" s="9">
        <v>0</v>
      </c>
      <c r="BN39" s="9">
        <v>790</v>
      </c>
      <c r="BO39" s="11">
        <v>2</v>
      </c>
      <c r="BP39" s="9">
        <v>0</v>
      </c>
      <c r="BQ39" s="9">
        <v>933.5</v>
      </c>
      <c r="BR39" s="11">
        <v>2</v>
      </c>
      <c r="BS39" s="9">
        <v>0</v>
      </c>
      <c r="BT39" s="9">
        <v>1039.5</v>
      </c>
      <c r="BU39" s="11">
        <v>2</v>
      </c>
      <c r="BV39" s="9">
        <v>0</v>
      </c>
      <c r="BW39" s="9">
        <v>1178.5</v>
      </c>
      <c r="BX39" s="11">
        <v>2</v>
      </c>
      <c r="BY39" s="9">
        <v>0</v>
      </c>
      <c r="BZ39" s="9">
        <v>1349</v>
      </c>
      <c r="CA39" s="11">
        <v>2</v>
      </c>
      <c r="CB39" s="9">
        <v>0</v>
      </c>
      <c r="CC39" s="9">
        <v>1529</v>
      </c>
      <c r="CD39" s="682">
        <v>2</v>
      </c>
    </row>
    <row r="40" spans="1:82" ht="18.75" customHeight="1">
      <c r="A40" s="670">
        <v>219</v>
      </c>
      <c r="B40" s="589"/>
      <c r="C40" s="590"/>
      <c r="D40" s="591" t="str">
        <f t="shared" si="0"/>
        <v/>
      </c>
      <c r="E40" s="591" t="str">
        <f t="shared" si="1"/>
        <v/>
      </c>
      <c r="F40" s="598" t="str">
        <f t="shared" si="13"/>
        <v xml:space="preserve"> </v>
      </c>
      <c r="G40" s="589" t="s">
        <v>98</v>
      </c>
      <c r="H40" s="590">
        <v>137053</v>
      </c>
      <c r="I40" s="591">
        <f t="shared" si="2"/>
        <v>646.79999999999995</v>
      </c>
      <c r="J40" s="591" t="str">
        <f t="shared" si="3"/>
        <v/>
      </c>
      <c r="K40" s="598">
        <f t="shared" si="14"/>
        <v>3</v>
      </c>
      <c r="L40" s="719" t="s">
        <v>97</v>
      </c>
      <c r="M40" s="720">
        <v>135219</v>
      </c>
      <c r="N40" s="721">
        <f t="shared" si="4"/>
        <v>718.2</v>
      </c>
      <c r="O40" s="721" t="str">
        <f t="shared" si="5"/>
        <v/>
      </c>
      <c r="P40" s="598">
        <f t="shared" si="15"/>
        <v>3</v>
      </c>
      <c r="Q40" s="589" t="s">
        <v>98</v>
      </c>
      <c r="R40" s="590">
        <v>135220</v>
      </c>
      <c r="S40" s="591">
        <f t="shared" si="16"/>
        <v>820.8</v>
      </c>
      <c r="T40" s="591">
        <f t="shared" si="6"/>
        <v>820.8</v>
      </c>
      <c r="U40" s="598">
        <f t="shared" si="17"/>
        <v>3</v>
      </c>
      <c r="V40" s="589" t="s">
        <v>98</v>
      </c>
      <c r="W40" s="590">
        <v>135221</v>
      </c>
      <c r="X40" s="591">
        <f t="shared" si="18"/>
        <v>1016.4</v>
      </c>
      <c r="Y40" s="591">
        <f t="shared" si="7"/>
        <v>1016.4</v>
      </c>
      <c r="Z40" s="598">
        <f t="shared" si="19"/>
        <v>2</v>
      </c>
      <c r="AA40" s="719" t="s">
        <v>97</v>
      </c>
      <c r="AB40" s="720">
        <v>135222</v>
      </c>
      <c r="AC40" s="721">
        <f t="shared" si="20"/>
        <v>1206.5999999999999</v>
      </c>
      <c r="AD40" s="721">
        <f t="shared" si="8"/>
        <v>1206.5999999999999</v>
      </c>
      <c r="AE40" s="598">
        <f t="shared" si="21"/>
        <v>2</v>
      </c>
      <c r="AF40" s="589" t="s">
        <v>98</v>
      </c>
      <c r="AG40" s="590">
        <v>134811</v>
      </c>
      <c r="AH40" s="591" t="str">
        <f t="shared" si="22"/>
        <v/>
      </c>
      <c r="AI40" s="591">
        <f t="shared" si="9"/>
        <v>1397.4</v>
      </c>
      <c r="AJ40" s="598">
        <f t="shared" si="23"/>
        <v>2</v>
      </c>
      <c r="AK40" s="589" t="s">
        <v>98</v>
      </c>
      <c r="AL40" s="590">
        <v>134812</v>
      </c>
      <c r="AM40" s="591" t="str">
        <f t="shared" si="24"/>
        <v/>
      </c>
      <c r="AN40" s="591">
        <f t="shared" si="10"/>
        <v>1480.8</v>
      </c>
      <c r="AO40" s="598">
        <f t="shared" si="30"/>
        <v>2</v>
      </c>
      <c r="AP40" s="589" t="s">
        <v>98</v>
      </c>
      <c r="AQ40" s="590"/>
      <c r="AR40" s="591" t="str">
        <f t="shared" si="25"/>
        <v/>
      </c>
      <c r="AS40" s="591">
        <f t="shared" si="11"/>
        <v>1703.4</v>
      </c>
      <c r="AT40" s="598">
        <f t="shared" si="26"/>
        <v>2</v>
      </c>
      <c r="AU40" s="589" t="s">
        <v>98</v>
      </c>
      <c r="AV40" s="590">
        <v>134813</v>
      </c>
      <c r="AW40" s="591" t="str">
        <f t="shared" si="27"/>
        <v/>
      </c>
      <c r="AX40" s="591">
        <f t="shared" si="12"/>
        <v>1945.2</v>
      </c>
      <c r="AY40" s="671">
        <f t="shared" si="28"/>
        <v>2</v>
      </c>
      <c r="AZ40" s="686">
        <f t="shared" si="29"/>
        <v>219</v>
      </c>
      <c r="BA40" s="680">
        <v>0</v>
      </c>
      <c r="BB40" s="9">
        <v>0</v>
      </c>
      <c r="BC40" s="11" t="s">
        <v>36</v>
      </c>
      <c r="BD40" s="9">
        <v>539</v>
      </c>
      <c r="BE40" s="9">
        <v>0</v>
      </c>
      <c r="BF40" s="11">
        <v>3</v>
      </c>
      <c r="BG40" s="9">
        <v>598.5</v>
      </c>
      <c r="BH40" s="9">
        <v>0</v>
      </c>
      <c r="BI40" s="11">
        <v>3</v>
      </c>
      <c r="BJ40" s="9">
        <v>684</v>
      </c>
      <c r="BK40" s="9">
        <v>684</v>
      </c>
      <c r="BL40" s="11">
        <v>3</v>
      </c>
      <c r="BM40" s="9">
        <v>847</v>
      </c>
      <c r="BN40" s="9">
        <v>847</v>
      </c>
      <c r="BO40" s="11">
        <v>2</v>
      </c>
      <c r="BP40" s="9">
        <v>1005.5</v>
      </c>
      <c r="BQ40" s="9">
        <v>1005.5</v>
      </c>
      <c r="BR40" s="11">
        <v>2</v>
      </c>
      <c r="BS40" s="9">
        <v>0</v>
      </c>
      <c r="BT40" s="9">
        <v>1164.5</v>
      </c>
      <c r="BU40" s="11">
        <v>2</v>
      </c>
      <c r="BV40" s="9">
        <v>0</v>
      </c>
      <c r="BW40" s="9">
        <v>1234</v>
      </c>
      <c r="BX40" s="11">
        <v>2</v>
      </c>
      <c r="BY40" s="9">
        <v>0</v>
      </c>
      <c r="BZ40" s="9">
        <v>1419.5</v>
      </c>
      <c r="CA40" s="11">
        <v>2</v>
      </c>
      <c r="CB40" s="9">
        <v>0</v>
      </c>
      <c r="CC40" s="9">
        <v>1621</v>
      </c>
      <c r="CD40" s="682">
        <v>2</v>
      </c>
    </row>
    <row r="41" spans="1:82" ht="18.75" customHeight="1">
      <c r="A41" s="670">
        <v>245</v>
      </c>
      <c r="B41" s="589"/>
      <c r="C41" s="590"/>
      <c r="D41" s="591" t="str">
        <f t="shared" si="0"/>
        <v/>
      </c>
      <c r="E41" s="591" t="str">
        <f t="shared" si="1"/>
        <v/>
      </c>
      <c r="F41" s="598" t="str">
        <f t="shared" si="13"/>
        <v xml:space="preserve"> </v>
      </c>
      <c r="G41" s="589"/>
      <c r="H41" s="590"/>
      <c r="I41" s="591" t="str">
        <f t="shared" si="2"/>
        <v/>
      </c>
      <c r="J41" s="591" t="str">
        <f t="shared" si="3"/>
        <v/>
      </c>
      <c r="K41" s="598" t="str">
        <f t="shared" si="14"/>
        <v xml:space="preserve"> </v>
      </c>
      <c r="L41" s="589"/>
      <c r="M41" s="590"/>
      <c r="N41" s="591" t="str">
        <f t="shared" si="4"/>
        <v/>
      </c>
      <c r="O41" s="591" t="str">
        <f t="shared" si="5"/>
        <v/>
      </c>
      <c r="P41" s="598">
        <f t="shared" si="15"/>
        <v>2</v>
      </c>
      <c r="Q41" s="589" t="s">
        <v>98</v>
      </c>
      <c r="R41" s="590"/>
      <c r="S41" s="591" t="str">
        <f t="shared" si="16"/>
        <v/>
      </c>
      <c r="T41" s="591">
        <f t="shared" si="6"/>
        <v>1138.2</v>
      </c>
      <c r="U41" s="598">
        <f t="shared" si="17"/>
        <v>2</v>
      </c>
      <c r="V41" s="589" t="s">
        <v>98</v>
      </c>
      <c r="W41" s="590">
        <v>134816</v>
      </c>
      <c r="X41" s="591" t="str">
        <f t="shared" si="18"/>
        <v/>
      </c>
      <c r="Y41" s="591">
        <f t="shared" si="7"/>
        <v>1255.2</v>
      </c>
      <c r="Z41" s="598">
        <f t="shared" si="19"/>
        <v>2</v>
      </c>
      <c r="AA41" s="589" t="s">
        <v>98</v>
      </c>
      <c r="AB41" s="590"/>
      <c r="AC41" s="591" t="str">
        <f t="shared" si="20"/>
        <v/>
      </c>
      <c r="AD41" s="783" t="s">
        <v>404</v>
      </c>
      <c r="AE41" s="598">
        <f t="shared" si="21"/>
        <v>2</v>
      </c>
      <c r="AF41" s="589" t="s">
        <v>98</v>
      </c>
      <c r="AG41" s="590"/>
      <c r="AH41" s="591" t="str">
        <f t="shared" si="22"/>
        <v/>
      </c>
      <c r="AI41" s="591">
        <f t="shared" si="9"/>
        <v>1629</v>
      </c>
      <c r="AJ41" s="598">
        <f t="shared" si="23"/>
        <v>2</v>
      </c>
      <c r="AK41" s="589" t="s">
        <v>98</v>
      </c>
      <c r="AL41" s="590"/>
      <c r="AM41" s="591" t="str">
        <f t="shared" si="24"/>
        <v/>
      </c>
      <c r="AN41" s="591">
        <f t="shared" si="10"/>
        <v>1716</v>
      </c>
      <c r="AO41" s="598">
        <f t="shared" si="30"/>
        <v>2</v>
      </c>
      <c r="AP41" s="589" t="s">
        <v>98</v>
      </c>
      <c r="AQ41" s="590">
        <v>134819</v>
      </c>
      <c r="AR41" s="591" t="str">
        <f t="shared" si="25"/>
        <v/>
      </c>
      <c r="AS41" s="783" t="s">
        <v>404</v>
      </c>
      <c r="AT41" s="598">
        <f t="shared" si="26"/>
        <v>2</v>
      </c>
      <c r="AU41" s="589"/>
      <c r="AV41" s="590"/>
      <c r="AW41" s="591" t="str">
        <f t="shared" si="27"/>
        <v/>
      </c>
      <c r="AX41" s="591" t="str">
        <f t="shared" si="12"/>
        <v/>
      </c>
      <c r="AY41" s="671" t="str">
        <f t="shared" si="28"/>
        <v xml:space="preserve"> </v>
      </c>
      <c r="AZ41" s="686">
        <f t="shared" si="29"/>
        <v>245</v>
      </c>
      <c r="BA41" s="680">
        <v>0</v>
      </c>
      <c r="BB41" s="9">
        <v>0</v>
      </c>
      <c r="BC41" s="11" t="s">
        <v>36</v>
      </c>
      <c r="BD41" s="9">
        <v>0</v>
      </c>
      <c r="BE41" s="9">
        <v>0</v>
      </c>
      <c r="BF41" s="11" t="s">
        <v>36</v>
      </c>
      <c r="BG41" s="9">
        <v>0</v>
      </c>
      <c r="BH41" s="9">
        <v>0</v>
      </c>
      <c r="BI41" s="11">
        <v>2</v>
      </c>
      <c r="BJ41" s="9">
        <v>0</v>
      </c>
      <c r="BK41" s="9">
        <v>948.5</v>
      </c>
      <c r="BL41" s="11">
        <v>2</v>
      </c>
      <c r="BM41" s="9">
        <v>0</v>
      </c>
      <c r="BN41" s="9">
        <v>1046</v>
      </c>
      <c r="BO41" s="11">
        <v>2</v>
      </c>
      <c r="BP41" s="9">
        <v>0</v>
      </c>
      <c r="BQ41" s="9">
        <v>1173.5</v>
      </c>
      <c r="BR41" s="11">
        <v>2</v>
      </c>
      <c r="BS41" s="9">
        <v>0</v>
      </c>
      <c r="BT41" s="9">
        <v>1357.5</v>
      </c>
      <c r="BU41" s="11">
        <v>2</v>
      </c>
      <c r="BV41" s="9">
        <v>0</v>
      </c>
      <c r="BW41" s="9">
        <v>1430</v>
      </c>
      <c r="BX41" s="11">
        <v>2</v>
      </c>
      <c r="BY41" s="9">
        <v>0</v>
      </c>
      <c r="BZ41" s="9">
        <v>1502</v>
      </c>
      <c r="CA41" s="11">
        <v>2</v>
      </c>
      <c r="CB41" s="9">
        <v>0</v>
      </c>
      <c r="CC41" s="9">
        <v>0</v>
      </c>
      <c r="CD41" s="682" t="s">
        <v>36</v>
      </c>
    </row>
    <row r="42" spans="1:82" ht="18.75" customHeight="1" thickBot="1">
      <c r="A42" s="672">
        <v>273</v>
      </c>
      <c r="B42" s="673"/>
      <c r="C42" s="674"/>
      <c r="D42" s="675" t="str">
        <f t="shared" si="0"/>
        <v/>
      </c>
      <c r="E42" s="675" t="str">
        <f t="shared" si="1"/>
        <v/>
      </c>
      <c r="F42" s="676" t="str">
        <f t="shared" si="13"/>
        <v xml:space="preserve"> </v>
      </c>
      <c r="G42" s="673" t="s">
        <v>98</v>
      </c>
      <c r="H42" s="674">
        <v>137295</v>
      </c>
      <c r="I42" s="675">
        <f t="shared" si="2"/>
        <v>866.4</v>
      </c>
      <c r="J42" s="675" t="str">
        <f t="shared" si="3"/>
        <v/>
      </c>
      <c r="K42" s="676">
        <f t="shared" si="14"/>
        <v>2</v>
      </c>
      <c r="L42" s="673" t="s">
        <v>98</v>
      </c>
      <c r="M42" s="674">
        <v>135223</v>
      </c>
      <c r="N42" s="675">
        <f t="shared" si="4"/>
        <v>989.4</v>
      </c>
      <c r="O42" s="675" t="str">
        <f t="shared" si="5"/>
        <v/>
      </c>
      <c r="P42" s="676">
        <f t="shared" si="15"/>
        <v>2</v>
      </c>
      <c r="Q42" s="673" t="s">
        <v>98</v>
      </c>
      <c r="R42" s="674">
        <v>135224</v>
      </c>
      <c r="S42" s="675">
        <f t="shared" si="16"/>
        <v>1175.4000000000001</v>
      </c>
      <c r="T42" s="675" t="str">
        <f t="shared" si="6"/>
        <v/>
      </c>
      <c r="U42" s="676">
        <f t="shared" si="17"/>
        <v>2</v>
      </c>
      <c r="V42" s="673"/>
      <c r="W42" s="674"/>
      <c r="X42" s="675" t="str">
        <f t="shared" si="18"/>
        <v/>
      </c>
      <c r="Y42" s="675" t="str">
        <f t="shared" si="7"/>
        <v/>
      </c>
      <c r="Z42" s="676" t="str">
        <f t="shared" si="19"/>
        <v xml:space="preserve"> </v>
      </c>
      <c r="AA42" s="673"/>
      <c r="AB42" s="674"/>
      <c r="AC42" s="675" t="str">
        <f t="shared" si="20"/>
        <v/>
      </c>
      <c r="AD42" s="675" t="str">
        <f t="shared" si="8"/>
        <v/>
      </c>
      <c r="AE42" s="676" t="str">
        <f t="shared" si="21"/>
        <v xml:space="preserve"> </v>
      </c>
      <c r="AF42" s="673"/>
      <c r="AG42" s="674"/>
      <c r="AH42" s="675" t="str">
        <f t="shared" si="22"/>
        <v/>
      </c>
      <c r="AI42" s="675" t="str">
        <f t="shared" si="9"/>
        <v/>
      </c>
      <c r="AJ42" s="676" t="str">
        <f t="shared" si="23"/>
        <v xml:space="preserve"> </v>
      </c>
      <c r="AK42" s="673"/>
      <c r="AL42" s="674"/>
      <c r="AM42" s="675" t="str">
        <f t="shared" si="24"/>
        <v/>
      </c>
      <c r="AN42" s="675" t="str">
        <f t="shared" si="10"/>
        <v/>
      </c>
      <c r="AO42" s="676" t="str">
        <f t="shared" si="30"/>
        <v xml:space="preserve"> </v>
      </c>
      <c r="AP42" s="673"/>
      <c r="AQ42" s="674"/>
      <c r="AR42" s="675" t="str">
        <f t="shared" si="25"/>
        <v/>
      </c>
      <c r="AS42" s="675" t="str">
        <f t="shared" si="11"/>
        <v/>
      </c>
      <c r="AT42" s="676" t="str">
        <f t="shared" si="26"/>
        <v xml:space="preserve"> </v>
      </c>
      <c r="AU42" s="673"/>
      <c r="AV42" s="674"/>
      <c r="AW42" s="675" t="str">
        <f t="shared" si="27"/>
        <v/>
      </c>
      <c r="AX42" s="675" t="str">
        <f t="shared" si="12"/>
        <v/>
      </c>
      <c r="AY42" s="677" t="str">
        <f t="shared" si="28"/>
        <v xml:space="preserve"> </v>
      </c>
      <c r="AZ42" s="686">
        <f t="shared" si="29"/>
        <v>273</v>
      </c>
      <c r="BA42" s="683">
        <v>0</v>
      </c>
      <c r="BB42" s="684">
        <v>0</v>
      </c>
      <c r="BC42" s="14" t="s">
        <v>36</v>
      </c>
      <c r="BD42" s="684">
        <v>722</v>
      </c>
      <c r="BE42" s="684">
        <v>0</v>
      </c>
      <c r="BF42" s="14">
        <v>2</v>
      </c>
      <c r="BG42" s="684">
        <v>824.5</v>
      </c>
      <c r="BH42" s="684">
        <v>0</v>
      </c>
      <c r="BI42" s="14">
        <v>2</v>
      </c>
      <c r="BJ42" s="684">
        <v>979.5</v>
      </c>
      <c r="BK42" s="684">
        <v>0</v>
      </c>
      <c r="BL42" s="14">
        <v>2</v>
      </c>
      <c r="BM42" s="684">
        <v>0</v>
      </c>
      <c r="BN42" s="684">
        <v>0</v>
      </c>
      <c r="BO42" s="14" t="s">
        <v>36</v>
      </c>
      <c r="BP42" s="684">
        <v>0</v>
      </c>
      <c r="BQ42" s="684">
        <v>0</v>
      </c>
      <c r="BR42" s="14" t="s">
        <v>36</v>
      </c>
      <c r="BS42" s="684">
        <v>0</v>
      </c>
      <c r="BT42" s="684">
        <v>0</v>
      </c>
      <c r="BU42" s="14" t="s">
        <v>36</v>
      </c>
      <c r="BV42" s="684">
        <v>0</v>
      </c>
      <c r="BW42" s="684">
        <v>0</v>
      </c>
      <c r="BX42" s="14" t="s">
        <v>36</v>
      </c>
      <c r="BY42" s="684">
        <v>0</v>
      </c>
      <c r="BZ42" s="684">
        <v>0</v>
      </c>
      <c r="CA42" s="14" t="s">
        <v>36</v>
      </c>
      <c r="CB42" s="684">
        <v>0</v>
      </c>
      <c r="CC42" s="684">
        <v>0</v>
      </c>
      <c r="CD42" s="685" t="s">
        <v>36</v>
      </c>
    </row>
    <row r="43" spans="1:82" ht="17.100000000000001" customHeight="1">
      <c r="Y43" s="103"/>
      <c r="AZ43" s="12"/>
    </row>
    <row r="44" spans="1:82" ht="17.100000000000001" customHeight="1">
      <c r="Y44" s="103"/>
      <c r="AZ44" s="686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</row>
    <row r="45" spans="1:82" ht="17.100000000000001" customHeight="1">
      <c r="A45" s="631" t="s">
        <v>8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108"/>
      <c r="AP45" s="108"/>
      <c r="AQ45" s="108"/>
      <c r="AR45" s="108"/>
      <c r="AS45" s="108"/>
      <c r="AT45" s="108"/>
      <c r="AU45" s="608"/>
      <c r="AV45" s="608"/>
      <c r="AW45" s="116"/>
      <c r="AX45" s="609"/>
      <c r="AY45" s="625" t="s">
        <v>9</v>
      </c>
      <c r="AZ45" s="686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7.100000000000001" customHeight="1">
      <c r="A46" s="773" t="s">
        <v>381</v>
      </c>
      <c r="B46" s="773"/>
      <c r="C46" s="773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611"/>
      <c r="R46" s="611"/>
      <c r="S46" s="611"/>
      <c r="T46" s="611"/>
      <c r="U46" s="611"/>
      <c r="V46" s="611"/>
      <c r="W46" s="611"/>
      <c r="X46" s="611"/>
      <c r="Y46" s="612"/>
      <c r="Z46" s="613"/>
      <c r="AA46" s="613"/>
      <c r="AB46" s="613"/>
      <c r="AC46" s="613"/>
      <c r="AD46" s="613"/>
      <c r="AE46" s="613"/>
      <c r="AF46" s="613"/>
      <c r="AG46" s="613"/>
      <c r="AH46" s="613"/>
      <c r="AI46" s="609"/>
      <c r="AJ46" s="609"/>
      <c r="AK46" s="609"/>
      <c r="AL46" s="609"/>
      <c r="AM46" s="609"/>
      <c r="AN46" s="609"/>
      <c r="AO46" s="108"/>
      <c r="AP46" s="108"/>
      <c r="AQ46" s="108"/>
      <c r="AR46" s="108"/>
      <c r="AS46" s="108"/>
      <c r="AT46" s="108"/>
      <c r="AU46" s="614"/>
      <c r="AV46" s="614"/>
      <c r="AW46" s="116"/>
      <c r="AX46" s="609"/>
      <c r="AY46" s="626" t="s">
        <v>10</v>
      </c>
      <c r="AZ46" s="686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2" ht="17.100000000000001" customHeight="1">
      <c r="A47" s="773" t="s">
        <v>399</v>
      </c>
      <c r="B47" s="610"/>
      <c r="C47" s="610"/>
      <c r="D47" s="611"/>
      <c r="E47" s="912" t="s">
        <v>394</v>
      </c>
      <c r="F47" s="912"/>
      <c r="G47" s="912"/>
      <c r="H47" s="611"/>
      <c r="I47" s="776" t="s">
        <v>395</v>
      </c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3"/>
      <c r="AA47" s="613"/>
      <c r="AB47" s="613"/>
      <c r="AC47" s="613"/>
      <c r="AD47" s="613"/>
      <c r="AE47" s="613"/>
      <c r="AF47" s="613"/>
      <c r="AG47" s="613"/>
      <c r="AH47" s="613"/>
      <c r="AI47" s="609"/>
      <c r="AJ47" s="609"/>
      <c r="AK47" s="609"/>
      <c r="AL47" s="609"/>
      <c r="AM47" s="609"/>
      <c r="AN47" s="609"/>
      <c r="AO47" s="108"/>
      <c r="AP47" s="108"/>
      <c r="AQ47" s="108"/>
      <c r="AR47" s="108"/>
      <c r="AS47" s="108"/>
      <c r="AT47" s="108"/>
      <c r="AU47" s="615"/>
      <c r="AV47" s="615"/>
      <c r="AW47" s="116"/>
      <c r="AX47" s="609"/>
      <c r="AY47" s="626" t="s">
        <v>47</v>
      </c>
      <c r="AZ47" s="686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</row>
    <row r="48" spans="1:82" ht="17.100000000000001" customHeight="1">
      <c r="A48" s="610" t="s">
        <v>396</v>
      </c>
      <c r="B48" s="610"/>
      <c r="C48" s="610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3"/>
      <c r="AA48" s="613"/>
      <c r="AB48" s="613"/>
      <c r="AC48" s="613"/>
      <c r="AD48" s="613"/>
      <c r="AE48" s="613"/>
      <c r="AF48" s="613"/>
      <c r="AG48" s="613"/>
      <c r="AH48" s="613"/>
      <c r="AI48" s="609"/>
      <c r="AJ48" s="609"/>
      <c r="AK48" s="609"/>
      <c r="AL48" s="609"/>
      <c r="AM48" s="609"/>
      <c r="AN48" s="609"/>
      <c r="AO48" s="108"/>
      <c r="AP48" s="108"/>
      <c r="AQ48" s="108"/>
      <c r="AR48" s="108"/>
      <c r="AS48" s="108"/>
      <c r="AT48" s="108"/>
      <c r="AU48" s="618"/>
      <c r="AV48" s="618"/>
      <c r="AW48" s="116"/>
      <c r="AX48" s="609"/>
      <c r="AY48" s="627" t="s">
        <v>12</v>
      </c>
      <c r="AZ48" s="686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</row>
    <row r="49" spans="1:82" ht="17.100000000000001" customHeight="1">
      <c r="A49" s="610" t="s">
        <v>397</v>
      </c>
      <c r="B49" s="610"/>
      <c r="C49" s="610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3"/>
      <c r="AA49" s="613"/>
      <c r="AB49" s="613"/>
      <c r="AC49" s="613"/>
      <c r="AD49" s="613"/>
      <c r="AE49" s="613"/>
      <c r="AF49" s="613"/>
      <c r="AG49" s="613"/>
      <c r="AH49" s="613"/>
      <c r="AI49" s="609"/>
      <c r="AJ49" s="609"/>
      <c r="AK49" s="609"/>
      <c r="AL49" s="609"/>
      <c r="AM49" s="609"/>
      <c r="AN49" s="609"/>
      <c r="AO49" s="108"/>
      <c r="AP49" s="108"/>
      <c r="AQ49" s="108"/>
      <c r="AR49" s="108"/>
      <c r="AS49" s="108"/>
      <c r="AT49" s="108"/>
      <c r="AU49" s="618"/>
      <c r="AV49" s="618"/>
      <c r="AW49" s="116"/>
      <c r="AX49" s="609"/>
      <c r="AY49" s="627" t="s">
        <v>45</v>
      </c>
      <c r="AZ49" s="686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</row>
    <row r="50" spans="1:82" ht="17.100000000000001" customHeight="1">
      <c r="A50" s="610" t="s">
        <v>398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619"/>
      <c r="R50" s="619"/>
      <c r="S50" s="613"/>
      <c r="T50" s="612"/>
      <c r="U50" s="613"/>
      <c r="V50" s="613"/>
      <c r="W50" s="613"/>
      <c r="X50" s="613"/>
      <c r="Y50" s="612"/>
      <c r="Z50" s="613"/>
      <c r="AA50" s="613"/>
      <c r="AB50" s="613"/>
      <c r="AC50" s="613"/>
      <c r="AD50" s="613"/>
      <c r="AE50" s="613"/>
      <c r="AF50" s="613"/>
      <c r="AG50" s="613"/>
      <c r="AH50" s="613"/>
      <c r="AI50" s="609"/>
      <c r="AJ50" s="609"/>
      <c r="AK50" s="609"/>
      <c r="AL50" s="609"/>
      <c r="AM50" s="609"/>
      <c r="AN50" s="609"/>
      <c r="AO50" s="108"/>
      <c r="AP50" s="108"/>
      <c r="AQ50" s="108"/>
      <c r="AR50" s="108"/>
      <c r="AS50" s="108"/>
      <c r="AT50" s="108"/>
      <c r="AU50" s="618"/>
      <c r="AV50" s="618"/>
      <c r="AW50" s="116"/>
      <c r="AX50" s="609"/>
      <c r="AY50" s="627" t="s">
        <v>46</v>
      </c>
      <c r="AZ50" s="686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</row>
    <row r="51" spans="1:82" ht="17.100000000000001" customHeight="1">
      <c r="A51" s="904" t="s">
        <v>66</v>
      </c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686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</row>
    <row r="52" spans="1:82" ht="18.75" customHeight="1">
      <c r="A52" s="904"/>
      <c r="B52" s="904"/>
      <c r="C52" s="904"/>
      <c r="D52" s="904"/>
      <c r="E52" s="904"/>
      <c r="F52" s="904"/>
      <c r="G52" s="904"/>
      <c r="H52" s="904"/>
      <c r="I52" s="904"/>
      <c r="J52" s="904"/>
      <c r="K52" s="904"/>
      <c r="L52" s="904"/>
      <c r="M52" s="904"/>
      <c r="N52" s="904"/>
      <c r="O52" s="904"/>
      <c r="P52" s="904"/>
      <c r="Q52" s="904"/>
      <c r="R52" s="904"/>
      <c r="S52" s="904"/>
      <c r="T52" s="904"/>
      <c r="U52" s="904"/>
      <c r="V52" s="904"/>
      <c r="W52" s="904"/>
      <c r="X52" s="904"/>
      <c r="Y52" s="904"/>
      <c r="Z52" s="904"/>
      <c r="AA52" s="904"/>
      <c r="AB52" s="904"/>
      <c r="AC52" s="904"/>
      <c r="AD52" s="904"/>
      <c r="AE52" s="904"/>
      <c r="AF52" s="904"/>
      <c r="AG52" s="904"/>
      <c r="AH52" s="904"/>
      <c r="AI52" s="904"/>
      <c r="AJ52" s="904"/>
      <c r="AK52" s="904"/>
      <c r="AL52" s="904"/>
      <c r="AM52" s="904"/>
      <c r="AN52" s="904"/>
      <c r="AO52" s="904"/>
      <c r="AP52" s="904"/>
      <c r="AQ52" s="904"/>
      <c r="AR52" s="904"/>
      <c r="AS52" s="904"/>
      <c r="AT52" s="904"/>
      <c r="AU52" s="904"/>
      <c r="AV52" s="904"/>
      <c r="AW52" s="904"/>
      <c r="AX52" s="904"/>
      <c r="AY52" s="904"/>
      <c r="AZ52" s="686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</row>
    <row r="53" spans="1:82" ht="18.75" customHeight="1">
      <c r="AZ53" s="686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</row>
    <row r="54" spans="1:82" ht="18.75" customHeight="1">
      <c r="AZ54" s="686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</row>
    <row r="55" spans="1:82" ht="18.75" customHeight="1">
      <c r="E55" s="640"/>
      <c r="T55" s="641"/>
      <c r="AZ55" s="686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</row>
    <row r="56" spans="1:82" ht="18.75" customHeight="1">
      <c r="AZ56" s="686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</row>
    <row r="57" spans="1:82" ht="18.75" customHeight="1">
      <c r="AZ57" s="686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</row>
    <row r="58" spans="1:82" ht="18.75" customHeight="1">
      <c r="AZ58" s="686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</row>
    <row r="59" spans="1:82" ht="18.75" customHeight="1">
      <c r="AZ59" s="686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</row>
    <row r="60" spans="1:82" ht="18.75" customHeight="1">
      <c r="AZ60" s="686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</row>
    <row r="61" spans="1:82" ht="18.75" customHeight="1">
      <c r="AZ61" s="686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</row>
    <row r="62" spans="1:82" ht="18.75" customHeight="1">
      <c r="AZ62" s="686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</row>
    <row r="63" spans="1:82" ht="18.75" customHeight="1">
      <c r="AZ63" s="686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</row>
    <row r="64" spans="1:82" ht="18.75" customHeight="1">
      <c r="AZ64" s="686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</row>
    <row r="65" spans="52:82" ht="18.75" customHeight="1">
      <c r="AZ65" s="686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</row>
    <row r="66" spans="52:82" ht="18.75" customHeight="1">
      <c r="AZ66" s="686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</row>
    <row r="67" spans="52:82" ht="18.75" customHeight="1">
      <c r="AZ67" s="686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</row>
    <row r="68" spans="52:82" ht="18.75" customHeight="1">
      <c r="AZ68" s="686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</row>
    <row r="69" spans="52:82" ht="18.75" customHeight="1">
      <c r="AZ69" s="686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</row>
    <row r="70" spans="52:82" ht="18.75" customHeight="1">
      <c r="AZ70" s="686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</row>
    <row r="71" spans="52:82" ht="18.75" customHeight="1">
      <c r="AZ71" s="686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</row>
    <row r="72" spans="52:82" ht="18.75" customHeight="1">
      <c r="AZ72" s="686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</row>
    <row r="73" spans="52:82" ht="18.75" customHeight="1">
      <c r="AZ73" s="686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</row>
    <row r="74" spans="52:82" ht="18.75" customHeight="1">
      <c r="BB74" s="13"/>
      <c r="BD74" s="13"/>
      <c r="BE74" s="13"/>
      <c r="BG74" s="13"/>
      <c r="BH74" s="13"/>
      <c r="BJ74" s="13"/>
      <c r="BK74" s="13"/>
      <c r="BM74" s="13"/>
      <c r="BN74" s="13"/>
      <c r="BP74" s="13"/>
      <c r="BQ74" s="13"/>
      <c r="BS74" s="13"/>
      <c r="BT74" s="13"/>
      <c r="BV74" s="13"/>
      <c r="BW74" s="13"/>
      <c r="BY74" s="13"/>
      <c r="BZ74" s="13"/>
      <c r="CB74" s="13"/>
      <c r="CC74" s="13"/>
    </row>
    <row r="75" spans="52:82" ht="18.75" customHeight="1">
      <c r="BB75" s="13"/>
      <c r="BD75" s="13"/>
      <c r="BE75" s="13"/>
    </row>
    <row r="76" spans="52:82" ht="18.75" customHeight="1">
      <c r="BB76" s="13"/>
      <c r="BD76" s="13"/>
      <c r="BE76" s="13"/>
    </row>
    <row r="77" spans="52:82" ht="18.75" customHeight="1">
      <c r="BB77" s="13"/>
      <c r="BD77" s="13"/>
      <c r="BE77" s="13"/>
    </row>
    <row r="78" spans="52:82" ht="18.75" customHeight="1">
      <c r="BB78" s="13"/>
      <c r="BD78" s="13"/>
      <c r="BE78" s="13"/>
    </row>
    <row r="79" spans="52:82" ht="18.75" customHeight="1">
      <c r="BB79" s="13"/>
      <c r="BD79" s="13"/>
      <c r="BE79" s="13"/>
    </row>
    <row r="80" spans="52:82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9">
    <mergeCell ref="AU11:AY11"/>
    <mergeCell ref="E47:G47"/>
    <mergeCell ref="A51:AY51"/>
    <mergeCell ref="CB11:CD11"/>
    <mergeCell ref="BA11:BC11"/>
    <mergeCell ref="BD11:BF11"/>
    <mergeCell ref="BG11:BI11"/>
    <mergeCell ref="BJ11:BL11"/>
    <mergeCell ref="BV11:BX11"/>
    <mergeCell ref="BM11:BO11"/>
    <mergeCell ref="BP11:BR11"/>
    <mergeCell ref="BS11:BU11"/>
    <mergeCell ref="BY11:CA11"/>
    <mergeCell ref="A1:AY1"/>
    <mergeCell ref="A2:AY2"/>
    <mergeCell ref="A7:AY7"/>
    <mergeCell ref="A52:AY52"/>
    <mergeCell ref="AK11:AO11"/>
    <mergeCell ref="AP11:AT11"/>
    <mergeCell ref="A4:AY4"/>
    <mergeCell ref="A5:AY5"/>
    <mergeCell ref="A11:A12"/>
    <mergeCell ref="B11:F11"/>
    <mergeCell ref="G11:K11"/>
    <mergeCell ref="L11:P11"/>
    <mergeCell ref="Q11:U11"/>
    <mergeCell ref="V11:Z11"/>
    <mergeCell ref="AA11:AE11"/>
    <mergeCell ref="AF11:AJ11"/>
  </mergeCells>
  <dataValidations count="1">
    <dataValidation type="list" allowBlank="1" showInputMessage="1" showErrorMessage="1" sqref="E47:G47">
      <formula1>НДС</formula1>
    </dataValidation>
  </dataValidation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38" orientation="landscape" r:id="rId1"/>
  <headerFooter alignWithMargins="0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E87"/>
  <sheetViews>
    <sheetView showGridLines="0" view="pageBreakPreview" zoomScale="60" zoomScaleNormal="85" workbookViewId="0">
      <pane ySplit="12" topLeftCell="A13" activePane="bottomLeft" state="frozen"/>
      <selection activeCell="A3" sqref="A3"/>
      <selection pane="bottomLeft" activeCell="A3" sqref="A3"/>
    </sheetView>
  </sheetViews>
  <sheetFormatPr defaultRowHeight="12.75"/>
  <cols>
    <col min="1" max="1" width="11.5703125" style="632" customWidth="1"/>
    <col min="2" max="2" width="7.42578125" style="632" customWidth="1"/>
    <col min="3" max="3" width="8.7109375" style="632" hidden="1" customWidth="1"/>
    <col min="4" max="5" width="12" style="632" customWidth="1"/>
    <col min="6" max="6" width="5.85546875" style="632" customWidth="1"/>
    <col min="7" max="7" width="7.42578125" style="632" customWidth="1"/>
    <col min="8" max="8" width="11.85546875" style="632" hidden="1" customWidth="1"/>
    <col min="9" max="10" width="12" style="632" customWidth="1"/>
    <col min="11" max="11" width="5.85546875" style="632" customWidth="1"/>
    <col min="12" max="12" width="7.42578125" style="632" customWidth="1"/>
    <col min="13" max="13" width="9.85546875" style="632" hidden="1" customWidth="1"/>
    <col min="14" max="15" width="12" style="632" customWidth="1"/>
    <col min="16" max="16" width="5.85546875" style="632" customWidth="1"/>
    <col min="17" max="17" width="7.42578125" style="632" customWidth="1"/>
    <col min="18" max="18" width="9.140625" style="632" hidden="1" customWidth="1"/>
    <col min="19" max="19" width="12" style="632" customWidth="1"/>
    <col min="20" max="20" width="12" style="104" customWidth="1"/>
    <col min="21" max="21" width="5.85546875" style="103" customWidth="1"/>
    <col min="22" max="22" width="7.42578125" style="103" customWidth="1"/>
    <col min="23" max="23" width="8.7109375" style="103" hidden="1" customWidth="1"/>
    <col min="24" max="24" width="12" style="103" customWidth="1"/>
    <col min="25" max="25" width="12" style="104" customWidth="1"/>
    <col min="26" max="26" width="5.85546875" style="103" customWidth="1"/>
    <col min="27" max="27" width="7.42578125" style="103" customWidth="1"/>
    <col min="28" max="28" width="8.7109375" style="103" hidden="1" customWidth="1"/>
    <col min="29" max="29" width="12" style="103" customWidth="1"/>
    <col min="30" max="30" width="12" style="104" customWidth="1"/>
    <col min="31" max="31" width="5.85546875" style="103" customWidth="1"/>
    <col min="32" max="32" width="7.42578125" style="103" customWidth="1"/>
    <col min="33" max="33" width="8.7109375" style="103" hidden="1" customWidth="1"/>
    <col min="34" max="34" width="12" style="103" customWidth="1"/>
    <col min="35" max="35" width="12" style="104" customWidth="1"/>
    <col min="36" max="36" width="5.85546875" style="103" customWidth="1"/>
    <col min="37" max="37" width="7.42578125" style="103" customWidth="1"/>
    <col min="38" max="38" width="8.7109375" style="103" hidden="1" customWidth="1"/>
    <col min="39" max="40" width="12" style="103" customWidth="1"/>
    <col min="41" max="41" width="5.85546875" style="103" customWidth="1"/>
    <col min="42" max="42" width="7.42578125" style="103" customWidth="1"/>
    <col min="43" max="43" width="8.7109375" style="103" hidden="1" customWidth="1"/>
    <col min="44" max="45" width="12" style="103" customWidth="1"/>
    <col min="46" max="46" width="5.85546875" style="103" customWidth="1"/>
    <col min="47" max="47" width="7.42578125" style="103" customWidth="1"/>
    <col min="48" max="48" width="8.7109375" style="103" hidden="1" customWidth="1"/>
    <col min="49" max="50" width="12" style="103" customWidth="1"/>
    <col min="51" max="51" width="5.85546875" style="103" customWidth="1"/>
    <col min="52" max="52" width="9.85546875" style="103" hidden="1" customWidth="1"/>
    <col min="53" max="54" width="11.28515625" style="103" hidden="1" customWidth="1"/>
    <col min="55" max="55" width="11.28515625" style="633" hidden="1" customWidth="1"/>
    <col min="56" max="57" width="11.28515625" style="103" hidden="1" customWidth="1"/>
    <col min="58" max="58" width="11.28515625" style="633" hidden="1" customWidth="1"/>
    <col min="59" max="59" width="11.28515625" style="106" hidden="1" customWidth="1"/>
    <col min="60" max="60" width="11.28515625" style="103" hidden="1" customWidth="1"/>
    <col min="61" max="61" width="11.28515625" style="633" hidden="1" customWidth="1"/>
    <col min="62" max="63" width="11.28515625" style="103" hidden="1" customWidth="1"/>
    <col min="64" max="64" width="11.28515625" style="633" hidden="1" customWidth="1"/>
    <col min="65" max="66" width="11.28515625" style="103" hidden="1" customWidth="1"/>
    <col min="67" max="67" width="11.28515625" style="633" hidden="1" customWidth="1"/>
    <col min="68" max="69" width="11.28515625" style="103" hidden="1" customWidth="1"/>
    <col min="70" max="70" width="11.28515625" style="633" hidden="1" customWidth="1"/>
    <col min="71" max="72" width="11.28515625" style="103" hidden="1" customWidth="1"/>
    <col min="73" max="73" width="11.28515625" style="633" hidden="1" customWidth="1"/>
    <col min="74" max="75" width="11.28515625" style="103" hidden="1" customWidth="1"/>
    <col min="76" max="76" width="11.28515625" style="633" hidden="1" customWidth="1"/>
    <col min="77" max="78" width="11.28515625" style="103" hidden="1" customWidth="1"/>
    <col min="79" max="79" width="11.28515625" style="633" hidden="1" customWidth="1"/>
    <col min="80" max="81" width="11.28515625" style="103" hidden="1" customWidth="1"/>
    <col min="82" max="82" width="11.28515625" style="633" hidden="1" customWidth="1"/>
    <col min="83" max="83" width="9.28515625" style="237" customWidth="1"/>
    <col min="84" max="16384" width="9.140625" style="103"/>
  </cols>
  <sheetData>
    <row r="1" spans="1:83" s="78" customFormat="1" ht="24" customHeight="1">
      <c r="A1" s="901" t="s">
        <v>373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AZ1" s="572"/>
      <c r="BA1" s="78">
        <f>VLOOKUP(E47,'Цилиндры PS100'!BE1:BF2,2,0)</f>
        <v>1.2</v>
      </c>
    </row>
    <row r="2" spans="1:83" s="78" customFormat="1" ht="24" customHeight="1">
      <c r="A2" s="901" t="s">
        <v>101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572"/>
    </row>
    <row r="3" spans="1:83" s="78" customFormat="1" ht="18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2"/>
    </row>
    <row r="4" spans="1:83" s="78" customFormat="1" ht="25.5" customHeight="1">
      <c r="A4" s="836" t="s">
        <v>0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572"/>
    </row>
    <row r="5" spans="1:83" s="78" customFormat="1" ht="23.25" customHeight="1">
      <c r="A5" s="908" t="s">
        <v>39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570"/>
    </row>
    <row r="6" spans="1:83" s="78" customFormat="1" ht="18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570"/>
    </row>
    <row r="7" spans="1:83" s="573" customFormat="1" ht="15.75" customHeight="1">
      <c r="A7" s="902" t="str">
        <f>Оглавление!A6</f>
        <v>от 01 июня 2019 года</v>
      </c>
      <c r="B7" s="902"/>
      <c r="C7" s="902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3"/>
      <c r="AU7" s="903"/>
      <c r="AV7" s="903"/>
      <c r="AW7" s="903"/>
      <c r="AX7" s="903"/>
      <c r="AY7" s="903"/>
      <c r="AZ7" s="522"/>
    </row>
    <row r="8" spans="1:83" s="573" customFormat="1" ht="15.75" customHeight="1" thickBot="1">
      <c r="A8" s="623"/>
      <c r="B8" s="623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522"/>
    </row>
    <row r="9" spans="1:83" s="90" customFormat="1" ht="18" customHeight="1" thickBot="1">
      <c r="A9" s="574" t="s">
        <v>63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W9" s="620" t="s">
        <v>32</v>
      </c>
      <c r="AX9" s="621">
        <v>0</v>
      </c>
      <c r="AY9" s="574"/>
      <c r="AZ9" s="575"/>
    </row>
    <row r="10" spans="1:83" s="579" customFormat="1" ht="18" customHeight="1" thickBot="1">
      <c r="A10" s="576"/>
      <c r="B10" s="576"/>
      <c r="C10" s="576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U10" s="578"/>
      <c r="AV10" s="578"/>
      <c r="AZ10" s="580"/>
    </row>
    <row r="11" spans="1:83" s="644" customFormat="1" ht="23.25" customHeight="1">
      <c r="A11" s="909" t="s">
        <v>330</v>
      </c>
      <c r="B11" s="905" t="s">
        <v>33</v>
      </c>
      <c r="C11" s="906"/>
      <c r="D11" s="906"/>
      <c r="E11" s="906"/>
      <c r="F11" s="907"/>
      <c r="G11" s="905" t="s">
        <v>29</v>
      </c>
      <c r="H11" s="906"/>
      <c r="I11" s="906"/>
      <c r="J11" s="906"/>
      <c r="K11" s="907"/>
      <c r="L11" s="905" t="s">
        <v>21</v>
      </c>
      <c r="M11" s="906"/>
      <c r="N11" s="906"/>
      <c r="O11" s="906"/>
      <c r="P11" s="907"/>
      <c r="Q11" s="905" t="s">
        <v>22</v>
      </c>
      <c r="R11" s="906"/>
      <c r="S11" s="906"/>
      <c r="T11" s="906"/>
      <c r="U11" s="907"/>
      <c r="V11" s="905" t="s">
        <v>23</v>
      </c>
      <c r="W11" s="906"/>
      <c r="X11" s="906"/>
      <c r="Y11" s="906"/>
      <c r="Z11" s="907"/>
      <c r="AA11" s="905" t="s">
        <v>24</v>
      </c>
      <c r="AB11" s="906"/>
      <c r="AC11" s="906"/>
      <c r="AD11" s="906"/>
      <c r="AE11" s="907"/>
      <c r="AF11" s="905" t="s">
        <v>25</v>
      </c>
      <c r="AG11" s="906"/>
      <c r="AH11" s="906"/>
      <c r="AI11" s="906"/>
      <c r="AJ11" s="907"/>
      <c r="AK11" s="905" t="s">
        <v>26</v>
      </c>
      <c r="AL11" s="906"/>
      <c r="AM11" s="906"/>
      <c r="AN11" s="906"/>
      <c r="AO11" s="907"/>
      <c r="AP11" s="905" t="s">
        <v>40</v>
      </c>
      <c r="AQ11" s="906"/>
      <c r="AR11" s="906"/>
      <c r="AS11" s="906"/>
      <c r="AT11" s="907"/>
      <c r="AU11" s="905" t="s">
        <v>41</v>
      </c>
      <c r="AV11" s="906"/>
      <c r="AW11" s="906"/>
      <c r="AX11" s="906"/>
      <c r="AY11" s="911"/>
      <c r="AZ11" s="643"/>
      <c r="BA11" s="918" t="s">
        <v>33</v>
      </c>
      <c r="BB11" s="916"/>
      <c r="BC11" s="916"/>
      <c r="BD11" s="916" t="s">
        <v>29</v>
      </c>
      <c r="BE11" s="916"/>
      <c r="BF11" s="916"/>
      <c r="BG11" s="916" t="s">
        <v>21</v>
      </c>
      <c r="BH11" s="916"/>
      <c r="BI11" s="916"/>
      <c r="BJ11" s="916" t="s">
        <v>22</v>
      </c>
      <c r="BK11" s="916"/>
      <c r="BL11" s="916"/>
      <c r="BM11" s="916" t="s">
        <v>23</v>
      </c>
      <c r="BN11" s="916"/>
      <c r="BO11" s="916"/>
      <c r="BP11" s="916" t="s">
        <v>24</v>
      </c>
      <c r="BQ11" s="916"/>
      <c r="BR11" s="916"/>
      <c r="BS11" s="916" t="s">
        <v>25</v>
      </c>
      <c r="BT11" s="916"/>
      <c r="BU11" s="916"/>
      <c r="BV11" s="916" t="s">
        <v>26</v>
      </c>
      <c r="BW11" s="916"/>
      <c r="BX11" s="916"/>
      <c r="BY11" s="916" t="s">
        <v>40</v>
      </c>
      <c r="BZ11" s="916"/>
      <c r="CA11" s="916"/>
      <c r="CB11" s="916" t="s">
        <v>41</v>
      </c>
      <c r="CC11" s="916"/>
      <c r="CD11" s="917"/>
      <c r="CE11" s="642"/>
    </row>
    <row r="12" spans="1:83" ht="48" customHeight="1">
      <c r="A12" s="910"/>
      <c r="B12" s="628" t="s">
        <v>95</v>
      </c>
      <c r="C12" s="629" t="s">
        <v>99</v>
      </c>
      <c r="D12" s="629" t="s">
        <v>34</v>
      </c>
      <c r="E12" s="629" t="s">
        <v>35</v>
      </c>
      <c r="F12" s="630" t="s">
        <v>42</v>
      </c>
      <c r="G12" s="628" t="s">
        <v>95</v>
      </c>
      <c r="H12" s="629" t="s">
        <v>99</v>
      </c>
      <c r="I12" s="629" t="s">
        <v>34</v>
      </c>
      <c r="J12" s="629" t="s">
        <v>35</v>
      </c>
      <c r="K12" s="630" t="s">
        <v>42</v>
      </c>
      <c r="L12" s="628" t="s">
        <v>95</v>
      </c>
      <c r="M12" s="629" t="s">
        <v>99</v>
      </c>
      <c r="N12" s="629" t="s">
        <v>34</v>
      </c>
      <c r="O12" s="629" t="s">
        <v>35</v>
      </c>
      <c r="P12" s="630" t="s">
        <v>42</v>
      </c>
      <c r="Q12" s="628" t="s">
        <v>95</v>
      </c>
      <c r="R12" s="629" t="s">
        <v>99</v>
      </c>
      <c r="S12" s="629" t="s">
        <v>34</v>
      </c>
      <c r="T12" s="629" t="s">
        <v>35</v>
      </c>
      <c r="U12" s="630" t="s">
        <v>42</v>
      </c>
      <c r="V12" s="628" t="s">
        <v>95</v>
      </c>
      <c r="W12" s="629" t="s">
        <v>99</v>
      </c>
      <c r="X12" s="629" t="s">
        <v>34</v>
      </c>
      <c r="Y12" s="629" t="s">
        <v>35</v>
      </c>
      <c r="Z12" s="630" t="s">
        <v>42</v>
      </c>
      <c r="AA12" s="628" t="s">
        <v>95</v>
      </c>
      <c r="AB12" s="629" t="s">
        <v>99</v>
      </c>
      <c r="AC12" s="629" t="s">
        <v>34</v>
      </c>
      <c r="AD12" s="629" t="s">
        <v>35</v>
      </c>
      <c r="AE12" s="630" t="s">
        <v>42</v>
      </c>
      <c r="AF12" s="628" t="s">
        <v>95</v>
      </c>
      <c r="AG12" s="629" t="s">
        <v>99</v>
      </c>
      <c r="AH12" s="629" t="s">
        <v>34</v>
      </c>
      <c r="AI12" s="629" t="s">
        <v>35</v>
      </c>
      <c r="AJ12" s="630" t="s">
        <v>42</v>
      </c>
      <c r="AK12" s="628" t="s">
        <v>95</v>
      </c>
      <c r="AL12" s="629" t="s">
        <v>99</v>
      </c>
      <c r="AM12" s="629" t="s">
        <v>34</v>
      </c>
      <c r="AN12" s="629" t="s">
        <v>35</v>
      </c>
      <c r="AO12" s="630" t="s">
        <v>42</v>
      </c>
      <c r="AP12" s="628" t="s">
        <v>95</v>
      </c>
      <c r="AQ12" s="629" t="s">
        <v>99</v>
      </c>
      <c r="AR12" s="629" t="s">
        <v>34</v>
      </c>
      <c r="AS12" s="629" t="s">
        <v>35</v>
      </c>
      <c r="AT12" s="630" t="s">
        <v>42</v>
      </c>
      <c r="AU12" s="628" t="s">
        <v>95</v>
      </c>
      <c r="AV12" s="629" t="s">
        <v>99</v>
      </c>
      <c r="AW12" s="629" t="s">
        <v>34</v>
      </c>
      <c r="AX12" s="629" t="s">
        <v>35</v>
      </c>
      <c r="AY12" s="667" t="s">
        <v>42</v>
      </c>
      <c r="AZ12" s="643"/>
      <c r="BA12" s="645" t="s">
        <v>34</v>
      </c>
      <c r="BB12" s="646" t="s">
        <v>35</v>
      </c>
      <c r="BC12" s="647" t="s">
        <v>42</v>
      </c>
      <c r="BD12" s="648" t="s">
        <v>34</v>
      </c>
      <c r="BE12" s="648" t="s">
        <v>35</v>
      </c>
      <c r="BF12" s="647" t="s">
        <v>42</v>
      </c>
      <c r="BG12" s="648" t="s">
        <v>34</v>
      </c>
      <c r="BH12" s="648" t="s">
        <v>35</v>
      </c>
      <c r="BI12" s="647" t="s">
        <v>42</v>
      </c>
      <c r="BJ12" s="648" t="s">
        <v>34</v>
      </c>
      <c r="BK12" s="648" t="s">
        <v>35</v>
      </c>
      <c r="BL12" s="647" t="s">
        <v>42</v>
      </c>
      <c r="BM12" s="648" t="s">
        <v>34</v>
      </c>
      <c r="BN12" s="648" t="s">
        <v>35</v>
      </c>
      <c r="BO12" s="647" t="s">
        <v>42</v>
      </c>
      <c r="BP12" s="648" t="s">
        <v>34</v>
      </c>
      <c r="BQ12" s="648" t="s">
        <v>35</v>
      </c>
      <c r="BR12" s="647" t="s">
        <v>42</v>
      </c>
      <c r="BS12" s="648" t="s">
        <v>34</v>
      </c>
      <c r="BT12" s="648" t="s">
        <v>35</v>
      </c>
      <c r="BU12" s="647" t="s">
        <v>42</v>
      </c>
      <c r="BV12" s="648" t="s">
        <v>34</v>
      </c>
      <c r="BW12" s="648" t="s">
        <v>35</v>
      </c>
      <c r="BX12" s="647" t="s">
        <v>42</v>
      </c>
      <c r="BY12" s="648" t="s">
        <v>34</v>
      </c>
      <c r="BZ12" s="648" t="s">
        <v>35</v>
      </c>
      <c r="CA12" s="647" t="s">
        <v>42</v>
      </c>
      <c r="CB12" s="646" t="s">
        <v>34</v>
      </c>
      <c r="CC12" s="646" t="s">
        <v>35</v>
      </c>
      <c r="CD12" s="649" t="s">
        <v>42</v>
      </c>
      <c r="CE12" s="638"/>
    </row>
    <row r="13" spans="1:83" ht="18.75" customHeight="1">
      <c r="A13" s="668">
        <v>18</v>
      </c>
      <c r="B13" s="589"/>
      <c r="C13" s="590"/>
      <c r="D13" s="591" t="str">
        <f>IF(BA13&lt;&gt;0,ROUND(BA13*(1-$AX$9)*$BA$1,2),"")</f>
        <v/>
      </c>
      <c r="E13" s="591" t="str">
        <f t="shared" ref="E13:E42" si="0">IF(BB13&lt;&gt;0,ROUND(BB13*(1-$AX$9)*$BA$1,2),"")</f>
        <v/>
      </c>
      <c r="F13" s="592" t="str">
        <f>BC13</f>
        <v/>
      </c>
      <c r="G13" s="589"/>
      <c r="H13" s="590"/>
      <c r="I13" s="591" t="str">
        <f>IF(BD13&lt;&gt;0,ROUND(BD13*(1-$AX$9)*$BA$1,2),"")</f>
        <v/>
      </c>
      <c r="J13" s="591" t="str">
        <f t="shared" ref="J13:J42" si="1">IF(BE13&lt;&gt;0,ROUND(BE13*(1-$AX$9)*$BA$1,2),"")</f>
        <v/>
      </c>
      <c r="K13" s="592" t="str">
        <f>BF13</f>
        <v/>
      </c>
      <c r="L13" s="719" t="s">
        <v>97</v>
      </c>
      <c r="M13" s="720">
        <v>136963</v>
      </c>
      <c r="N13" s="721">
        <f>IF(BG13&lt;&gt;0,ROUND(BG13*(1-$AX$9)*$BA$1,2),"")</f>
        <v>208.2</v>
      </c>
      <c r="O13" s="721" t="str">
        <f t="shared" ref="O13:O42" si="2">IF(BH13&lt;&gt;0,ROUND(BH13*(1-$AX$9)*$BA$1,2),"")</f>
        <v/>
      </c>
      <c r="P13" s="592">
        <f>BI13</f>
        <v>12</v>
      </c>
      <c r="Q13" s="589" t="s">
        <v>98</v>
      </c>
      <c r="R13" s="590">
        <v>135225</v>
      </c>
      <c r="S13" s="591">
        <f>IF(BJ13&lt;&gt;0,ROUND(BJ13*(1-$AX$9)*$BA$1,2),"")</f>
        <v>286.8</v>
      </c>
      <c r="T13" s="591" t="str">
        <f t="shared" ref="T13:T42" si="3">IF(BK13&lt;&gt;0,ROUND(BK13*(1-$AX$9)*$BA$1,2),"")</f>
        <v/>
      </c>
      <c r="U13" s="592">
        <f>BL13</f>
        <v>9</v>
      </c>
      <c r="V13" s="589" t="s">
        <v>98</v>
      </c>
      <c r="W13" s="590">
        <v>135226</v>
      </c>
      <c r="X13" s="591">
        <f>IF(BM13&lt;&gt;0,ROUND(BM13*(1-$AX$9)*$BA$1,2),"")</f>
        <v>337.8</v>
      </c>
      <c r="Y13" s="591" t="str">
        <f t="shared" ref="Y13:Y42" si="4">IF(BN13&lt;&gt;0,ROUND(BN13*(1-$AX$9)*$BA$1,2),"")</f>
        <v/>
      </c>
      <c r="Z13" s="592">
        <f>BO13</f>
        <v>8</v>
      </c>
      <c r="AA13" s="589" t="s">
        <v>98</v>
      </c>
      <c r="AB13" s="590">
        <v>135227</v>
      </c>
      <c r="AC13" s="783" t="s">
        <v>404</v>
      </c>
      <c r="AD13" s="591" t="str">
        <f t="shared" ref="AD13:AD42" si="5">IF(BQ13&lt;&gt;0,ROUND(BQ13*(1-$AX$9)*$BA$1,2),"")</f>
        <v/>
      </c>
      <c r="AE13" s="592">
        <f>BR13</f>
        <v>7</v>
      </c>
      <c r="AF13" s="589"/>
      <c r="AG13" s="590"/>
      <c r="AH13" s="591" t="str">
        <f>IF(BS13&lt;&gt;0,ROUND(BS13*(1-$AX$9)*$BA$1,2),"")</f>
        <v/>
      </c>
      <c r="AI13" s="591" t="str">
        <f t="shared" ref="AI13:AI42" si="6">IF(BT13&lt;&gt;0,ROUND(BT13*(1-$AX$9)*$BA$1,2),"")</f>
        <v/>
      </c>
      <c r="AJ13" s="592" t="str">
        <f>BU13</f>
        <v xml:space="preserve"> </v>
      </c>
      <c r="AK13" s="589"/>
      <c r="AL13" s="590"/>
      <c r="AM13" s="591" t="str">
        <f>IF(BV13&lt;&gt;0,ROUND(BV13*(1-$AX$9)*$BA$1,2),"")</f>
        <v/>
      </c>
      <c r="AN13" s="591" t="str">
        <f t="shared" ref="AN13:AN42" si="7">IF(BW13&lt;&gt;0,ROUND(BW13*(1-$AX$9)*$BA$1,2),"")</f>
        <v/>
      </c>
      <c r="AO13" s="592" t="str">
        <f>BX13</f>
        <v xml:space="preserve"> </v>
      </c>
      <c r="AP13" s="589"/>
      <c r="AQ13" s="590"/>
      <c r="AR13" s="591" t="str">
        <f>IF(BY13&lt;&gt;0,ROUND(BY13*(1-$AX$9)*$BA$1,2),"")</f>
        <v/>
      </c>
      <c r="AS13" s="591" t="str">
        <f t="shared" ref="AS13:AS42" si="8">IF(BZ13&lt;&gt;0,ROUND(BZ13*(1-$AX$9)*$BA$1,2),"")</f>
        <v/>
      </c>
      <c r="AT13" s="592" t="str">
        <f>CA13</f>
        <v xml:space="preserve"> </v>
      </c>
      <c r="AU13" s="589"/>
      <c r="AV13" s="590"/>
      <c r="AW13" s="591" t="str">
        <f>IF(CB13&lt;&gt;0,ROUND(CB13*(1-$AX$9)*$BA$1,2),"")</f>
        <v/>
      </c>
      <c r="AX13" s="591" t="str">
        <f t="shared" ref="AX13:AX42" si="9">IF(CC13&lt;&gt;0,ROUND(CC13*(1-$AX$9)*$BA$1,2),"")</f>
        <v/>
      </c>
      <c r="AY13" s="669" t="str">
        <f>CD13</f>
        <v xml:space="preserve"> </v>
      </c>
      <c r="AZ13" s="634">
        <f>A13</f>
        <v>18</v>
      </c>
      <c r="BA13" s="650">
        <v>0</v>
      </c>
      <c r="BB13" s="651">
        <v>0</v>
      </c>
      <c r="BC13" s="652" t="str">
        <f>""</f>
        <v/>
      </c>
      <c r="BD13" s="650">
        <v>0</v>
      </c>
      <c r="BE13" s="651">
        <v>0</v>
      </c>
      <c r="BF13" s="658" t="str">
        <f>""</f>
        <v/>
      </c>
      <c r="BG13" s="650">
        <v>173.5</v>
      </c>
      <c r="BH13" s="651">
        <v>0</v>
      </c>
      <c r="BI13" s="652">
        <v>12</v>
      </c>
      <c r="BJ13" s="650">
        <v>239</v>
      </c>
      <c r="BK13" s="651">
        <v>0</v>
      </c>
      <c r="BL13" s="652">
        <v>9</v>
      </c>
      <c r="BM13" s="650">
        <v>281.5</v>
      </c>
      <c r="BN13" s="651">
        <v>0</v>
      </c>
      <c r="BO13" s="652">
        <v>8</v>
      </c>
      <c r="BP13" s="650">
        <v>336</v>
      </c>
      <c r="BQ13" s="651">
        <v>0</v>
      </c>
      <c r="BR13" s="652">
        <v>7</v>
      </c>
      <c r="BS13" s="650">
        <v>0</v>
      </c>
      <c r="BT13" s="653">
        <v>0</v>
      </c>
      <c r="BU13" s="654" t="s">
        <v>36</v>
      </c>
      <c r="BV13" s="650">
        <v>0</v>
      </c>
      <c r="BW13" s="651">
        <v>0</v>
      </c>
      <c r="BX13" s="652" t="s">
        <v>36</v>
      </c>
      <c r="BY13" s="650">
        <v>0</v>
      </c>
      <c r="BZ13" s="651">
        <v>0</v>
      </c>
      <c r="CA13" s="652" t="s">
        <v>36</v>
      </c>
      <c r="CB13" s="650">
        <v>0</v>
      </c>
      <c r="CC13" s="651">
        <v>0</v>
      </c>
      <c r="CD13" s="652" t="s">
        <v>36</v>
      </c>
      <c r="CE13" s="655"/>
    </row>
    <row r="14" spans="1:83" ht="18.75" customHeight="1">
      <c r="A14" s="670">
        <v>21</v>
      </c>
      <c r="B14" s="589"/>
      <c r="C14" s="590"/>
      <c r="D14" s="591" t="str">
        <f t="shared" ref="D14:D42" si="10">IF(BA14&lt;&gt;0,ROUND(BA14*(1-$AX$9)*$BA$1,2),"")</f>
        <v/>
      </c>
      <c r="E14" s="591" t="str">
        <f t="shared" si="0"/>
        <v/>
      </c>
      <c r="F14" s="598" t="str">
        <f t="shared" ref="F14:F42" si="11">BC14</f>
        <v/>
      </c>
      <c r="G14" s="589"/>
      <c r="H14" s="590"/>
      <c r="I14" s="591" t="str">
        <f t="shared" ref="I14:I42" si="12">IF(BD14&lt;&gt;0,ROUND(BD14*(1-$AX$9)*$BA$1,2),"")</f>
        <v/>
      </c>
      <c r="J14" s="591" t="str">
        <f t="shared" si="1"/>
        <v/>
      </c>
      <c r="K14" s="598" t="str">
        <f t="shared" ref="K14:K42" si="13">BF14</f>
        <v/>
      </c>
      <c r="L14" s="725" t="s">
        <v>96</v>
      </c>
      <c r="M14" s="726">
        <v>136718</v>
      </c>
      <c r="N14" s="727">
        <f t="shared" ref="N14:N42" si="14">IF(BG14&lt;&gt;0,ROUND(BG14*(1-$AX$9)*$BA$1,2),"")</f>
        <v>215.4</v>
      </c>
      <c r="O14" s="727" t="str">
        <f t="shared" si="2"/>
        <v/>
      </c>
      <c r="P14" s="598">
        <f t="shared" ref="P14:P42" si="15">BI14</f>
        <v>12</v>
      </c>
      <c r="Q14" s="725" t="s">
        <v>96</v>
      </c>
      <c r="R14" s="726">
        <v>135228</v>
      </c>
      <c r="S14" s="727">
        <f t="shared" ref="S14:S42" si="16">IF(BJ14&lt;&gt;0,ROUND(BJ14*(1-$AX$9)*$BA$1,2),"")</f>
        <v>294</v>
      </c>
      <c r="T14" s="727">
        <f t="shared" si="3"/>
        <v>294</v>
      </c>
      <c r="U14" s="598">
        <f t="shared" ref="U14:U42" si="17">BL14</f>
        <v>9</v>
      </c>
      <c r="V14" s="589" t="s">
        <v>98</v>
      </c>
      <c r="W14" s="590">
        <v>135229</v>
      </c>
      <c r="X14" s="591">
        <f t="shared" ref="X14:X42" si="18">IF(BM14&lt;&gt;0,ROUND(BM14*(1-$AX$9)*$BA$1,2),"")</f>
        <v>344.4</v>
      </c>
      <c r="Y14" s="591">
        <f t="shared" si="4"/>
        <v>344.4</v>
      </c>
      <c r="Z14" s="598">
        <f t="shared" ref="Z14:Z42" si="19">BO14</f>
        <v>7</v>
      </c>
      <c r="AA14" s="589" t="s">
        <v>98</v>
      </c>
      <c r="AB14" s="590">
        <v>135230</v>
      </c>
      <c r="AC14" s="591">
        <f t="shared" ref="AC14:AC42" si="20">IF(BP14&lt;&gt;0,ROUND(BP14*(1-$AX$9)*$BA$1,2),"")</f>
        <v>438</v>
      </c>
      <c r="AD14" s="591">
        <f t="shared" si="5"/>
        <v>438</v>
      </c>
      <c r="AE14" s="598">
        <f t="shared" ref="AE14:AE42" si="21">BR14</f>
        <v>7</v>
      </c>
      <c r="AF14" s="589" t="s">
        <v>98</v>
      </c>
      <c r="AG14" s="590">
        <v>134823</v>
      </c>
      <c r="AH14" s="591" t="str">
        <f t="shared" ref="AH14:AH42" si="22">IF(BS14&lt;&gt;0,ROUND(BS14*(1-$AX$9)*$BA$1,2),"")</f>
        <v/>
      </c>
      <c r="AI14" s="783" t="s">
        <v>404</v>
      </c>
      <c r="AJ14" s="598">
        <f t="shared" ref="AJ14:AJ42" si="23">BU14</f>
        <v>5</v>
      </c>
      <c r="AK14" s="589" t="s">
        <v>98</v>
      </c>
      <c r="AL14" s="590">
        <v>136511</v>
      </c>
      <c r="AM14" s="591" t="str">
        <f t="shared" ref="AM14:AM42" si="24">IF(BV14&lt;&gt;0,ROUND(BV14*(1-$AX$9)*$BA$1,2),"")</f>
        <v/>
      </c>
      <c r="AN14" s="783" t="s">
        <v>404</v>
      </c>
      <c r="AO14" s="598">
        <v>4</v>
      </c>
      <c r="AP14" s="589"/>
      <c r="AQ14" s="590"/>
      <c r="AR14" s="591" t="str">
        <f t="shared" ref="AR14:AR42" si="25">IF(BY14&lt;&gt;0,ROUND(BY14*(1-$AX$9)*$BA$1,2),"")</f>
        <v/>
      </c>
      <c r="AS14" s="591" t="str">
        <f t="shared" si="8"/>
        <v/>
      </c>
      <c r="AT14" s="598" t="str">
        <f t="shared" ref="AT14:AT42" si="26">CA14</f>
        <v xml:space="preserve"> </v>
      </c>
      <c r="AU14" s="589"/>
      <c r="AV14" s="590"/>
      <c r="AW14" s="591" t="str">
        <f t="shared" ref="AW14:AW42" si="27">IF(CB14&lt;&gt;0,ROUND(CB14*(1-$AX$9)*$BA$1,2),"")</f>
        <v/>
      </c>
      <c r="AX14" s="591" t="str">
        <f t="shared" si="9"/>
        <v/>
      </c>
      <c r="AY14" s="671" t="str">
        <f t="shared" ref="AY14:AY42" si="28">CD14</f>
        <v xml:space="preserve"> </v>
      </c>
      <c r="AZ14" s="634">
        <f t="shared" ref="AZ14:AZ42" si="29">A14</f>
        <v>21</v>
      </c>
      <c r="BA14" s="656">
        <v>0</v>
      </c>
      <c r="BB14" s="657">
        <v>0</v>
      </c>
      <c r="BC14" s="658" t="str">
        <f>""</f>
        <v/>
      </c>
      <c r="BD14" s="656">
        <v>0</v>
      </c>
      <c r="BE14" s="657">
        <v>0</v>
      </c>
      <c r="BF14" s="658" t="str">
        <f>""</f>
        <v/>
      </c>
      <c r="BG14" s="656">
        <v>179.5</v>
      </c>
      <c r="BH14" s="657">
        <v>0</v>
      </c>
      <c r="BI14" s="658">
        <v>12</v>
      </c>
      <c r="BJ14" s="656">
        <v>245</v>
      </c>
      <c r="BK14" s="657">
        <v>245</v>
      </c>
      <c r="BL14" s="658">
        <v>9</v>
      </c>
      <c r="BM14" s="656">
        <v>287</v>
      </c>
      <c r="BN14" s="656">
        <v>287</v>
      </c>
      <c r="BO14" s="658">
        <v>7</v>
      </c>
      <c r="BP14" s="656">
        <v>365</v>
      </c>
      <c r="BQ14" s="657">
        <v>365</v>
      </c>
      <c r="BR14" s="658">
        <v>7</v>
      </c>
      <c r="BS14" s="659">
        <v>0</v>
      </c>
      <c r="BT14" s="660">
        <v>467</v>
      </c>
      <c r="BU14" s="661">
        <v>5</v>
      </c>
      <c r="BV14" s="656">
        <v>0</v>
      </c>
      <c r="BW14" s="657">
        <v>542.5</v>
      </c>
      <c r="BX14" s="658" t="s">
        <v>36</v>
      </c>
      <c r="BY14" s="656">
        <v>0</v>
      </c>
      <c r="BZ14" s="657">
        <v>0</v>
      </c>
      <c r="CA14" s="658" t="s">
        <v>36</v>
      </c>
      <c r="CB14" s="656">
        <v>0</v>
      </c>
      <c r="CC14" s="657">
        <v>0</v>
      </c>
      <c r="CD14" s="658" t="s">
        <v>36</v>
      </c>
      <c r="CE14" s="635"/>
    </row>
    <row r="15" spans="1:83" ht="18.75" customHeight="1">
      <c r="A15" s="670">
        <v>25</v>
      </c>
      <c r="B15" s="589"/>
      <c r="C15" s="590"/>
      <c r="D15" s="591" t="str">
        <f t="shared" si="10"/>
        <v/>
      </c>
      <c r="E15" s="591" t="str">
        <f t="shared" si="0"/>
        <v/>
      </c>
      <c r="F15" s="598" t="str">
        <f t="shared" si="11"/>
        <v/>
      </c>
      <c r="G15" s="589"/>
      <c r="H15" s="590"/>
      <c r="I15" s="591" t="str">
        <f t="shared" si="12"/>
        <v/>
      </c>
      <c r="J15" s="591" t="str">
        <f t="shared" si="1"/>
        <v/>
      </c>
      <c r="K15" s="598" t="str">
        <f t="shared" si="13"/>
        <v/>
      </c>
      <c r="L15" s="725" t="s">
        <v>96</v>
      </c>
      <c r="M15" s="726">
        <v>137925</v>
      </c>
      <c r="N15" s="727">
        <f t="shared" si="14"/>
        <v>240.6</v>
      </c>
      <c r="O15" s="727" t="str">
        <f t="shared" si="2"/>
        <v/>
      </c>
      <c r="P15" s="598">
        <f t="shared" si="15"/>
        <v>12</v>
      </c>
      <c r="Q15" s="719" t="s">
        <v>97</v>
      </c>
      <c r="R15" s="720">
        <v>135231</v>
      </c>
      <c r="S15" s="721">
        <f t="shared" si="16"/>
        <v>331.2</v>
      </c>
      <c r="T15" s="721" t="str">
        <f t="shared" si="3"/>
        <v/>
      </c>
      <c r="U15" s="598">
        <f t="shared" si="17"/>
        <v>9</v>
      </c>
      <c r="V15" s="589" t="s">
        <v>98</v>
      </c>
      <c r="W15" s="590">
        <v>135232</v>
      </c>
      <c r="X15" s="591">
        <f t="shared" si="18"/>
        <v>385.2</v>
      </c>
      <c r="Y15" s="591" t="str">
        <f t="shared" si="4"/>
        <v/>
      </c>
      <c r="Z15" s="598">
        <f t="shared" si="19"/>
        <v>7</v>
      </c>
      <c r="AA15" s="589" t="s">
        <v>98</v>
      </c>
      <c r="AB15" s="590">
        <v>135233</v>
      </c>
      <c r="AC15" s="591">
        <f t="shared" si="20"/>
        <v>459</v>
      </c>
      <c r="AD15" s="591" t="str">
        <f t="shared" si="5"/>
        <v/>
      </c>
      <c r="AE15" s="598">
        <f t="shared" si="21"/>
        <v>7</v>
      </c>
      <c r="AF15" s="589"/>
      <c r="AG15" s="590"/>
      <c r="AH15" s="591" t="str">
        <f t="shared" si="22"/>
        <v/>
      </c>
      <c r="AI15" s="591" t="str">
        <f t="shared" si="6"/>
        <v/>
      </c>
      <c r="AJ15" s="598" t="str">
        <f t="shared" si="23"/>
        <v xml:space="preserve"> </v>
      </c>
      <c r="AK15" s="589"/>
      <c r="AL15" s="590"/>
      <c r="AM15" s="591" t="str">
        <f t="shared" si="24"/>
        <v/>
      </c>
      <c r="AN15" s="591" t="str">
        <f t="shared" si="7"/>
        <v/>
      </c>
      <c r="AO15" s="598" t="str">
        <f t="shared" ref="AO15:AO42" si="30">BX15</f>
        <v xml:space="preserve"> </v>
      </c>
      <c r="AP15" s="589"/>
      <c r="AQ15" s="590"/>
      <c r="AR15" s="591" t="str">
        <f t="shared" si="25"/>
        <v/>
      </c>
      <c r="AS15" s="591" t="str">
        <f t="shared" si="8"/>
        <v/>
      </c>
      <c r="AT15" s="598" t="str">
        <f t="shared" si="26"/>
        <v xml:space="preserve"> </v>
      </c>
      <c r="AU15" s="589"/>
      <c r="AV15" s="590"/>
      <c r="AW15" s="591" t="str">
        <f t="shared" si="27"/>
        <v/>
      </c>
      <c r="AX15" s="591" t="str">
        <f t="shared" si="9"/>
        <v/>
      </c>
      <c r="AY15" s="671" t="str">
        <f t="shared" si="28"/>
        <v xml:space="preserve"> </v>
      </c>
      <c r="AZ15" s="634">
        <f t="shared" si="29"/>
        <v>25</v>
      </c>
      <c r="BA15" s="656">
        <v>0</v>
      </c>
      <c r="BB15" s="657">
        <v>0</v>
      </c>
      <c r="BC15" s="658" t="str">
        <f>""</f>
        <v/>
      </c>
      <c r="BD15" s="656">
        <v>0</v>
      </c>
      <c r="BE15" s="657">
        <v>0</v>
      </c>
      <c r="BF15" s="658" t="str">
        <f>""</f>
        <v/>
      </c>
      <c r="BG15" s="656">
        <v>200.5</v>
      </c>
      <c r="BH15" s="657">
        <v>0</v>
      </c>
      <c r="BI15" s="658">
        <v>12</v>
      </c>
      <c r="BJ15" s="656">
        <v>276</v>
      </c>
      <c r="BK15" s="657">
        <v>0</v>
      </c>
      <c r="BL15" s="658">
        <v>9</v>
      </c>
      <c r="BM15" s="656">
        <v>321</v>
      </c>
      <c r="BN15" s="657">
        <v>0</v>
      </c>
      <c r="BO15" s="658">
        <v>7</v>
      </c>
      <c r="BP15" s="656">
        <v>382.5</v>
      </c>
      <c r="BQ15" s="657">
        <v>0</v>
      </c>
      <c r="BR15" s="658">
        <v>7</v>
      </c>
      <c r="BS15" s="659">
        <v>0</v>
      </c>
      <c r="BT15" s="660">
        <v>0</v>
      </c>
      <c r="BU15" s="661" t="s">
        <v>36</v>
      </c>
      <c r="BV15" s="656">
        <v>0</v>
      </c>
      <c r="BW15" s="657">
        <v>0</v>
      </c>
      <c r="BX15" s="658" t="s">
        <v>36</v>
      </c>
      <c r="BY15" s="656">
        <v>0</v>
      </c>
      <c r="BZ15" s="657">
        <v>0</v>
      </c>
      <c r="CA15" s="658" t="s">
        <v>36</v>
      </c>
      <c r="CB15" s="656">
        <v>0</v>
      </c>
      <c r="CC15" s="657">
        <v>0</v>
      </c>
      <c r="CD15" s="658" t="s">
        <v>36</v>
      </c>
      <c r="CE15" s="655"/>
    </row>
    <row r="16" spans="1:83" ht="18.75" customHeight="1">
      <c r="A16" s="670">
        <v>28</v>
      </c>
      <c r="B16" s="589"/>
      <c r="C16" s="590"/>
      <c r="D16" s="591" t="str">
        <f t="shared" si="10"/>
        <v/>
      </c>
      <c r="E16" s="591" t="str">
        <f t="shared" si="0"/>
        <v/>
      </c>
      <c r="F16" s="598" t="str">
        <f t="shared" si="11"/>
        <v/>
      </c>
      <c r="G16" s="719" t="s">
        <v>97</v>
      </c>
      <c r="H16" s="720">
        <v>137117</v>
      </c>
      <c r="I16" s="721">
        <f t="shared" si="12"/>
        <v>225</v>
      </c>
      <c r="J16" s="721" t="str">
        <f t="shared" si="1"/>
        <v/>
      </c>
      <c r="K16" s="598">
        <f t="shared" si="13"/>
        <v>12</v>
      </c>
      <c r="L16" s="725" t="s">
        <v>96</v>
      </c>
      <c r="M16" s="726">
        <v>136806</v>
      </c>
      <c r="N16" s="727">
        <f t="shared" si="14"/>
        <v>246.6</v>
      </c>
      <c r="O16" s="727" t="str">
        <f t="shared" si="2"/>
        <v/>
      </c>
      <c r="P16" s="598">
        <f t="shared" si="15"/>
        <v>10</v>
      </c>
      <c r="Q16" s="725" t="s">
        <v>96</v>
      </c>
      <c r="R16" s="726">
        <v>158150</v>
      </c>
      <c r="S16" s="727">
        <f t="shared" si="16"/>
        <v>343.2</v>
      </c>
      <c r="T16" s="727" t="str">
        <f t="shared" si="3"/>
        <v/>
      </c>
      <c r="U16" s="598">
        <f t="shared" si="17"/>
        <v>9</v>
      </c>
      <c r="V16" s="719" t="s">
        <v>97</v>
      </c>
      <c r="W16" s="720">
        <v>135234</v>
      </c>
      <c r="X16" s="721">
        <f t="shared" si="18"/>
        <v>400.8</v>
      </c>
      <c r="Y16" s="721">
        <f t="shared" si="4"/>
        <v>400.8</v>
      </c>
      <c r="Z16" s="598">
        <f t="shared" si="19"/>
        <v>7</v>
      </c>
      <c r="AA16" s="589" t="s">
        <v>98</v>
      </c>
      <c r="AB16" s="590">
        <v>135235</v>
      </c>
      <c r="AC16" s="591">
        <f t="shared" si="20"/>
        <v>477.6</v>
      </c>
      <c r="AD16" s="591">
        <f t="shared" si="5"/>
        <v>477.6</v>
      </c>
      <c r="AE16" s="598">
        <f t="shared" si="21"/>
        <v>6</v>
      </c>
      <c r="AF16" s="589" t="s">
        <v>98</v>
      </c>
      <c r="AG16" s="590"/>
      <c r="AH16" s="591" t="str">
        <f t="shared" si="22"/>
        <v/>
      </c>
      <c r="AI16" s="783" t="s">
        <v>404</v>
      </c>
      <c r="AJ16" s="598">
        <f t="shared" si="23"/>
        <v>5</v>
      </c>
      <c r="AK16" s="589" t="s">
        <v>98</v>
      </c>
      <c r="AL16" s="590">
        <v>229605</v>
      </c>
      <c r="AM16" s="591" t="str">
        <f t="shared" si="24"/>
        <v/>
      </c>
      <c r="AN16" s="783" t="s">
        <v>404</v>
      </c>
      <c r="AO16" s="598">
        <f t="shared" si="30"/>
        <v>4</v>
      </c>
      <c r="AP16" s="589"/>
      <c r="AQ16" s="590"/>
      <c r="AR16" s="591" t="str">
        <f t="shared" si="25"/>
        <v/>
      </c>
      <c r="AS16" s="591" t="str">
        <f t="shared" si="8"/>
        <v/>
      </c>
      <c r="AT16" s="598" t="str">
        <f t="shared" si="26"/>
        <v xml:space="preserve"> </v>
      </c>
      <c r="AU16" s="589"/>
      <c r="AV16" s="590"/>
      <c r="AW16" s="591" t="str">
        <f t="shared" si="27"/>
        <v/>
      </c>
      <c r="AX16" s="591" t="str">
        <f t="shared" si="9"/>
        <v/>
      </c>
      <c r="AY16" s="671" t="str">
        <f t="shared" si="28"/>
        <v xml:space="preserve"> </v>
      </c>
      <c r="AZ16" s="634">
        <f t="shared" si="29"/>
        <v>28</v>
      </c>
      <c r="BA16" s="656">
        <v>0</v>
      </c>
      <c r="BB16" s="657">
        <v>0</v>
      </c>
      <c r="BC16" s="658" t="str">
        <f>""</f>
        <v/>
      </c>
      <c r="BD16" s="656">
        <v>187.5</v>
      </c>
      <c r="BE16" s="657">
        <v>0</v>
      </c>
      <c r="BF16" s="658">
        <v>12</v>
      </c>
      <c r="BG16" s="656">
        <v>205.5</v>
      </c>
      <c r="BH16" s="657">
        <v>0</v>
      </c>
      <c r="BI16" s="658">
        <v>10</v>
      </c>
      <c r="BJ16" s="656">
        <v>286</v>
      </c>
      <c r="BK16" s="657">
        <v>0</v>
      </c>
      <c r="BL16" s="658">
        <v>9</v>
      </c>
      <c r="BM16" s="656">
        <v>334</v>
      </c>
      <c r="BN16" s="656">
        <v>334</v>
      </c>
      <c r="BO16" s="658">
        <v>7</v>
      </c>
      <c r="BP16" s="656">
        <v>398</v>
      </c>
      <c r="BQ16" s="656">
        <v>398</v>
      </c>
      <c r="BR16" s="658">
        <v>6</v>
      </c>
      <c r="BS16" s="659">
        <v>0</v>
      </c>
      <c r="BT16" s="660">
        <v>473.5</v>
      </c>
      <c r="BU16" s="661">
        <v>5</v>
      </c>
      <c r="BV16" s="656">
        <v>0</v>
      </c>
      <c r="BW16" s="657">
        <v>549.5</v>
      </c>
      <c r="BX16" s="658">
        <v>4</v>
      </c>
      <c r="BY16" s="656">
        <v>0</v>
      </c>
      <c r="BZ16" s="657">
        <v>0</v>
      </c>
      <c r="CA16" s="658" t="s">
        <v>36</v>
      </c>
      <c r="CB16" s="656">
        <v>0</v>
      </c>
      <c r="CC16" s="657">
        <v>0</v>
      </c>
      <c r="CD16" s="658" t="s">
        <v>36</v>
      </c>
      <c r="CE16" s="635"/>
    </row>
    <row r="17" spans="1:83" ht="18.75" customHeight="1">
      <c r="A17" s="670">
        <v>32</v>
      </c>
      <c r="B17" s="589"/>
      <c r="C17" s="590"/>
      <c r="D17" s="591" t="str">
        <f t="shared" si="10"/>
        <v/>
      </c>
      <c r="E17" s="591" t="str">
        <f t="shared" si="0"/>
        <v/>
      </c>
      <c r="F17" s="598" t="str">
        <f t="shared" si="11"/>
        <v/>
      </c>
      <c r="G17" s="719" t="s">
        <v>97</v>
      </c>
      <c r="H17" s="720">
        <v>136701</v>
      </c>
      <c r="I17" s="721">
        <f t="shared" si="12"/>
        <v>233.4</v>
      </c>
      <c r="J17" s="721" t="str">
        <f t="shared" si="1"/>
        <v/>
      </c>
      <c r="K17" s="598">
        <f t="shared" si="13"/>
        <v>12</v>
      </c>
      <c r="L17" s="725" t="s">
        <v>96</v>
      </c>
      <c r="M17" s="726">
        <v>135236</v>
      </c>
      <c r="N17" s="727">
        <f t="shared" si="14"/>
        <v>255</v>
      </c>
      <c r="O17" s="727" t="str">
        <f t="shared" si="2"/>
        <v/>
      </c>
      <c r="P17" s="598">
        <f t="shared" si="15"/>
        <v>10</v>
      </c>
      <c r="Q17" s="725" t="s">
        <v>96</v>
      </c>
      <c r="R17" s="726">
        <v>135237</v>
      </c>
      <c r="S17" s="727">
        <f t="shared" si="16"/>
        <v>358.2</v>
      </c>
      <c r="T17" s="727" t="str">
        <f t="shared" si="3"/>
        <v/>
      </c>
      <c r="U17" s="598">
        <f t="shared" si="17"/>
        <v>8</v>
      </c>
      <c r="V17" s="719" t="s">
        <v>97</v>
      </c>
      <c r="W17" s="720">
        <v>135238</v>
      </c>
      <c r="X17" s="721">
        <f t="shared" si="18"/>
        <v>420</v>
      </c>
      <c r="Y17" s="721" t="str">
        <f t="shared" si="4"/>
        <v/>
      </c>
      <c r="Z17" s="598">
        <f t="shared" si="19"/>
        <v>7</v>
      </c>
      <c r="AA17" s="589" t="s">
        <v>98</v>
      </c>
      <c r="AB17" s="590">
        <v>135239</v>
      </c>
      <c r="AC17" s="591">
        <f t="shared" si="20"/>
        <v>499.8</v>
      </c>
      <c r="AD17" s="591" t="str">
        <f t="shared" si="5"/>
        <v/>
      </c>
      <c r="AE17" s="598">
        <f t="shared" si="21"/>
        <v>6</v>
      </c>
      <c r="AF17" s="589"/>
      <c r="AG17" s="590"/>
      <c r="AH17" s="591" t="str">
        <f t="shared" si="22"/>
        <v/>
      </c>
      <c r="AI17" s="591" t="str">
        <f t="shared" si="6"/>
        <v/>
      </c>
      <c r="AJ17" s="598" t="str">
        <f t="shared" si="23"/>
        <v xml:space="preserve"> </v>
      </c>
      <c r="AK17" s="589"/>
      <c r="AL17" s="590"/>
      <c r="AM17" s="591" t="str">
        <f t="shared" si="24"/>
        <v/>
      </c>
      <c r="AN17" s="591" t="str">
        <f t="shared" si="7"/>
        <v/>
      </c>
      <c r="AO17" s="598" t="str">
        <f t="shared" si="30"/>
        <v xml:space="preserve"> </v>
      </c>
      <c r="AP17" s="589"/>
      <c r="AQ17" s="590"/>
      <c r="AR17" s="591" t="str">
        <f t="shared" si="25"/>
        <v/>
      </c>
      <c r="AS17" s="591" t="str">
        <f t="shared" si="8"/>
        <v/>
      </c>
      <c r="AT17" s="598" t="str">
        <f t="shared" si="26"/>
        <v xml:space="preserve"> </v>
      </c>
      <c r="AU17" s="589"/>
      <c r="AV17" s="590"/>
      <c r="AW17" s="591" t="str">
        <f t="shared" si="27"/>
        <v/>
      </c>
      <c r="AX17" s="591" t="str">
        <f t="shared" si="9"/>
        <v/>
      </c>
      <c r="AY17" s="671" t="str">
        <f t="shared" si="28"/>
        <v xml:space="preserve"> </v>
      </c>
      <c r="AZ17" s="634">
        <f t="shared" si="29"/>
        <v>32</v>
      </c>
      <c r="BA17" s="656">
        <v>0</v>
      </c>
      <c r="BB17" s="657">
        <v>0</v>
      </c>
      <c r="BC17" s="658" t="str">
        <f>""</f>
        <v/>
      </c>
      <c r="BD17" s="656">
        <v>194.5</v>
      </c>
      <c r="BE17" s="657">
        <v>0</v>
      </c>
      <c r="BF17" s="658">
        <v>12</v>
      </c>
      <c r="BG17" s="656">
        <v>212.5</v>
      </c>
      <c r="BH17" s="657">
        <v>0</v>
      </c>
      <c r="BI17" s="658">
        <v>10</v>
      </c>
      <c r="BJ17" s="656">
        <v>298.5</v>
      </c>
      <c r="BK17" s="657">
        <v>0</v>
      </c>
      <c r="BL17" s="658">
        <v>8</v>
      </c>
      <c r="BM17" s="656">
        <v>350</v>
      </c>
      <c r="BN17" s="657">
        <v>0</v>
      </c>
      <c r="BO17" s="658">
        <v>7</v>
      </c>
      <c r="BP17" s="656">
        <v>416.5</v>
      </c>
      <c r="BQ17" s="657">
        <v>0</v>
      </c>
      <c r="BR17" s="658">
        <v>6</v>
      </c>
      <c r="BS17" s="659">
        <v>0</v>
      </c>
      <c r="BT17" s="660">
        <v>0</v>
      </c>
      <c r="BU17" s="661" t="s">
        <v>36</v>
      </c>
      <c r="BV17" s="656">
        <v>0</v>
      </c>
      <c r="BW17" s="657">
        <v>0</v>
      </c>
      <c r="BX17" s="658" t="s">
        <v>36</v>
      </c>
      <c r="BY17" s="656">
        <v>0</v>
      </c>
      <c r="BZ17" s="657">
        <v>0</v>
      </c>
      <c r="CA17" s="658" t="s">
        <v>36</v>
      </c>
      <c r="CB17" s="656">
        <v>0</v>
      </c>
      <c r="CC17" s="657">
        <v>0</v>
      </c>
      <c r="CD17" s="658" t="s">
        <v>36</v>
      </c>
      <c r="CE17" s="655"/>
    </row>
    <row r="18" spans="1:83" ht="18.75" customHeight="1">
      <c r="A18" s="670">
        <v>35</v>
      </c>
      <c r="B18" s="589"/>
      <c r="C18" s="590"/>
      <c r="D18" s="591" t="str">
        <f t="shared" si="10"/>
        <v/>
      </c>
      <c r="E18" s="591" t="str">
        <f t="shared" si="0"/>
        <v/>
      </c>
      <c r="F18" s="598" t="str">
        <f t="shared" si="11"/>
        <v/>
      </c>
      <c r="G18" s="719" t="s">
        <v>97</v>
      </c>
      <c r="H18" s="720">
        <v>136725</v>
      </c>
      <c r="I18" s="721">
        <f t="shared" si="12"/>
        <v>245.4</v>
      </c>
      <c r="J18" s="721">
        <f t="shared" si="1"/>
        <v>245.4</v>
      </c>
      <c r="K18" s="598">
        <f t="shared" si="13"/>
        <v>12</v>
      </c>
      <c r="L18" s="725" t="s">
        <v>96</v>
      </c>
      <c r="M18" s="726">
        <v>135240</v>
      </c>
      <c r="N18" s="727">
        <f t="shared" si="14"/>
        <v>265.8</v>
      </c>
      <c r="O18" s="727">
        <f t="shared" si="2"/>
        <v>265.8</v>
      </c>
      <c r="P18" s="598">
        <f t="shared" si="15"/>
        <v>10</v>
      </c>
      <c r="Q18" s="725" t="s">
        <v>96</v>
      </c>
      <c r="R18" s="726">
        <v>135241</v>
      </c>
      <c r="S18" s="727">
        <f t="shared" si="16"/>
        <v>359.4</v>
      </c>
      <c r="T18" s="727">
        <f t="shared" si="3"/>
        <v>359.4</v>
      </c>
      <c r="U18" s="598">
        <f t="shared" si="17"/>
        <v>8</v>
      </c>
      <c r="V18" s="719" t="s">
        <v>97</v>
      </c>
      <c r="W18" s="720">
        <v>135242</v>
      </c>
      <c r="X18" s="721">
        <f t="shared" si="18"/>
        <v>445.2</v>
      </c>
      <c r="Y18" s="721">
        <f t="shared" si="4"/>
        <v>445.2</v>
      </c>
      <c r="Z18" s="598">
        <f t="shared" si="19"/>
        <v>7</v>
      </c>
      <c r="AA18" s="589" t="s">
        <v>98</v>
      </c>
      <c r="AB18" s="590">
        <v>135243</v>
      </c>
      <c r="AC18" s="591">
        <f t="shared" si="20"/>
        <v>541.79999999999995</v>
      </c>
      <c r="AD18" s="591">
        <f t="shared" si="5"/>
        <v>541.79999999999995</v>
      </c>
      <c r="AE18" s="598">
        <f t="shared" si="21"/>
        <v>6</v>
      </c>
      <c r="AF18" s="589" t="s">
        <v>98</v>
      </c>
      <c r="AG18" s="590">
        <v>134831</v>
      </c>
      <c r="AH18" s="591" t="str">
        <f t="shared" si="22"/>
        <v/>
      </c>
      <c r="AI18" s="591">
        <f t="shared" si="6"/>
        <v>656.4</v>
      </c>
      <c r="AJ18" s="598">
        <f t="shared" si="23"/>
        <v>5</v>
      </c>
      <c r="AK18" s="589" t="s">
        <v>98</v>
      </c>
      <c r="AL18" s="590">
        <v>134832</v>
      </c>
      <c r="AM18" s="591" t="str">
        <f t="shared" si="24"/>
        <v/>
      </c>
      <c r="AN18" s="591">
        <f t="shared" si="7"/>
        <v>763.2</v>
      </c>
      <c r="AO18" s="598">
        <f t="shared" si="30"/>
        <v>4</v>
      </c>
      <c r="AP18" s="589" t="s">
        <v>98</v>
      </c>
      <c r="AQ18" s="590">
        <v>134833</v>
      </c>
      <c r="AR18" s="591" t="str">
        <f t="shared" si="25"/>
        <v/>
      </c>
      <c r="AS18" s="783" t="s">
        <v>404</v>
      </c>
      <c r="AT18" s="598">
        <f t="shared" si="26"/>
        <v>4</v>
      </c>
      <c r="AU18" s="589" t="s">
        <v>98</v>
      </c>
      <c r="AV18" s="590"/>
      <c r="AW18" s="591" t="str">
        <f t="shared" si="27"/>
        <v/>
      </c>
      <c r="AX18" s="591">
        <f t="shared" si="9"/>
        <v>1054.2</v>
      </c>
      <c r="AY18" s="671">
        <f t="shared" si="28"/>
        <v>4</v>
      </c>
      <c r="AZ18" s="634">
        <f t="shared" si="29"/>
        <v>35</v>
      </c>
      <c r="BA18" s="656">
        <v>0</v>
      </c>
      <c r="BB18" s="657">
        <v>0</v>
      </c>
      <c r="BC18" s="658" t="str">
        <f>""</f>
        <v/>
      </c>
      <c r="BD18" s="656">
        <v>204.5</v>
      </c>
      <c r="BE18" s="657">
        <v>204.5</v>
      </c>
      <c r="BF18" s="658">
        <v>12</v>
      </c>
      <c r="BG18" s="656">
        <v>221.5</v>
      </c>
      <c r="BH18" s="657">
        <v>221.5</v>
      </c>
      <c r="BI18" s="658">
        <v>10</v>
      </c>
      <c r="BJ18" s="656">
        <v>299.5</v>
      </c>
      <c r="BK18" s="657">
        <v>299.5</v>
      </c>
      <c r="BL18" s="658">
        <v>8</v>
      </c>
      <c r="BM18" s="656">
        <v>371</v>
      </c>
      <c r="BN18" s="657">
        <v>371</v>
      </c>
      <c r="BO18" s="658">
        <v>7</v>
      </c>
      <c r="BP18" s="656">
        <v>451.5</v>
      </c>
      <c r="BQ18" s="657">
        <v>451.5</v>
      </c>
      <c r="BR18" s="658">
        <v>6</v>
      </c>
      <c r="BS18" s="659">
        <v>0</v>
      </c>
      <c r="BT18" s="660">
        <v>547</v>
      </c>
      <c r="BU18" s="661">
        <v>5</v>
      </c>
      <c r="BV18" s="656">
        <v>0</v>
      </c>
      <c r="BW18" s="657">
        <v>636</v>
      </c>
      <c r="BX18" s="658">
        <v>4</v>
      </c>
      <c r="BY18" s="656">
        <v>0</v>
      </c>
      <c r="BZ18" s="657">
        <v>763</v>
      </c>
      <c r="CA18" s="658">
        <v>4</v>
      </c>
      <c r="CB18" s="656">
        <v>0</v>
      </c>
      <c r="CC18" s="657">
        <v>878.5</v>
      </c>
      <c r="CD18" s="658">
        <v>4</v>
      </c>
      <c r="CE18" s="635"/>
    </row>
    <row r="19" spans="1:83" ht="18.75" customHeight="1">
      <c r="A19" s="670">
        <v>38</v>
      </c>
      <c r="B19" s="589"/>
      <c r="C19" s="590"/>
      <c r="D19" s="591" t="str">
        <f t="shared" si="10"/>
        <v/>
      </c>
      <c r="E19" s="591" t="str">
        <f t="shared" si="0"/>
        <v/>
      </c>
      <c r="F19" s="598" t="str">
        <f t="shared" si="11"/>
        <v/>
      </c>
      <c r="G19" s="589" t="s">
        <v>98</v>
      </c>
      <c r="H19" s="590">
        <v>137316</v>
      </c>
      <c r="I19" s="591">
        <f t="shared" si="12"/>
        <v>253.2</v>
      </c>
      <c r="J19" s="591" t="str">
        <f t="shared" si="1"/>
        <v/>
      </c>
      <c r="K19" s="598">
        <f t="shared" si="13"/>
        <v>10</v>
      </c>
      <c r="L19" s="725" t="s">
        <v>96</v>
      </c>
      <c r="M19" s="726">
        <v>135244</v>
      </c>
      <c r="N19" s="727">
        <f t="shared" si="14"/>
        <v>277.2</v>
      </c>
      <c r="O19" s="727" t="str">
        <f t="shared" si="2"/>
        <v/>
      </c>
      <c r="P19" s="598">
        <f t="shared" si="15"/>
        <v>9</v>
      </c>
      <c r="Q19" s="719" t="s">
        <v>97</v>
      </c>
      <c r="R19" s="720">
        <v>135245</v>
      </c>
      <c r="S19" s="721">
        <f t="shared" si="16"/>
        <v>365.4</v>
      </c>
      <c r="T19" s="721" t="str">
        <f t="shared" si="3"/>
        <v/>
      </c>
      <c r="U19" s="598">
        <f t="shared" si="17"/>
        <v>8</v>
      </c>
      <c r="V19" s="719" t="s">
        <v>97</v>
      </c>
      <c r="W19" s="720">
        <v>135246</v>
      </c>
      <c r="X19" s="721">
        <f t="shared" si="18"/>
        <v>488.4</v>
      </c>
      <c r="Y19" s="721" t="str">
        <f t="shared" si="4"/>
        <v/>
      </c>
      <c r="Z19" s="598">
        <f t="shared" si="19"/>
        <v>7</v>
      </c>
      <c r="AA19" s="589" t="s">
        <v>98</v>
      </c>
      <c r="AB19" s="590">
        <v>135247</v>
      </c>
      <c r="AC19" s="591">
        <f t="shared" si="20"/>
        <v>583.79999999999995</v>
      </c>
      <c r="AD19" s="591" t="str">
        <f t="shared" si="5"/>
        <v/>
      </c>
      <c r="AE19" s="598">
        <f t="shared" si="21"/>
        <v>6</v>
      </c>
      <c r="AF19" s="589"/>
      <c r="AG19" s="590"/>
      <c r="AH19" s="591" t="str">
        <f t="shared" si="22"/>
        <v/>
      </c>
      <c r="AI19" s="591" t="str">
        <f t="shared" si="6"/>
        <v/>
      </c>
      <c r="AJ19" s="598" t="str">
        <f t="shared" si="23"/>
        <v xml:space="preserve"> </v>
      </c>
      <c r="AK19" s="589"/>
      <c r="AL19" s="590"/>
      <c r="AM19" s="591" t="str">
        <f t="shared" si="24"/>
        <v/>
      </c>
      <c r="AN19" s="591" t="str">
        <f t="shared" si="7"/>
        <v/>
      </c>
      <c r="AO19" s="598" t="str">
        <f t="shared" si="30"/>
        <v xml:space="preserve"> </v>
      </c>
      <c r="AP19" s="589"/>
      <c r="AQ19" s="590"/>
      <c r="AR19" s="591" t="str">
        <f t="shared" si="25"/>
        <v/>
      </c>
      <c r="AS19" s="591" t="str">
        <f t="shared" si="8"/>
        <v/>
      </c>
      <c r="AT19" s="598" t="str">
        <f t="shared" si="26"/>
        <v xml:space="preserve"> </v>
      </c>
      <c r="AU19" s="589"/>
      <c r="AV19" s="590"/>
      <c r="AW19" s="591" t="str">
        <f t="shared" si="27"/>
        <v/>
      </c>
      <c r="AX19" s="591" t="str">
        <f t="shared" si="9"/>
        <v/>
      </c>
      <c r="AY19" s="671" t="str">
        <f t="shared" si="28"/>
        <v xml:space="preserve"> </v>
      </c>
      <c r="AZ19" s="634">
        <f t="shared" si="29"/>
        <v>38</v>
      </c>
      <c r="BA19" s="656">
        <v>0</v>
      </c>
      <c r="BB19" s="657">
        <v>0</v>
      </c>
      <c r="BC19" s="658" t="str">
        <f>""</f>
        <v/>
      </c>
      <c r="BD19" s="656">
        <v>211</v>
      </c>
      <c r="BE19" s="657">
        <v>0</v>
      </c>
      <c r="BF19" s="658">
        <v>10</v>
      </c>
      <c r="BG19" s="656">
        <v>231</v>
      </c>
      <c r="BH19" s="657">
        <v>0</v>
      </c>
      <c r="BI19" s="658">
        <v>9</v>
      </c>
      <c r="BJ19" s="656">
        <v>304.5</v>
      </c>
      <c r="BK19" s="657">
        <v>0</v>
      </c>
      <c r="BL19" s="658">
        <v>8</v>
      </c>
      <c r="BM19" s="656">
        <v>407</v>
      </c>
      <c r="BN19" s="657">
        <v>0</v>
      </c>
      <c r="BO19" s="658">
        <v>7</v>
      </c>
      <c r="BP19" s="656">
        <v>486.5</v>
      </c>
      <c r="BQ19" s="657">
        <v>0</v>
      </c>
      <c r="BR19" s="658">
        <v>6</v>
      </c>
      <c r="BS19" s="659">
        <v>0</v>
      </c>
      <c r="BT19" s="660">
        <v>0</v>
      </c>
      <c r="BU19" s="661" t="s">
        <v>36</v>
      </c>
      <c r="BV19" s="656">
        <v>0</v>
      </c>
      <c r="BW19" s="657">
        <v>0</v>
      </c>
      <c r="BX19" s="658" t="s">
        <v>36</v>
      </c>
      <c r="BY19" s="656">
        <v>0</v>
      </c>
      <c r="BZ19" s="657">
        <v>0</v>
      </c>
      <c r="CA19" s="658" t="s">
        <v>36</v>
      </c>
      <c r="CB19" s="656">
        <v>0</v>
      </c>
      <c r="CC19" s="657">
        <v>0</v>
      </c>
      <c r="CD19" s="658" t="s">
        <v>36</v>
      </c>
      <c r="CE19" s="655"/>
    </row>
    <row r="20" spans="1:83" ht="18.75" customHeight="1">
      <c r="A20" s="670">
        <v>42</v>
      </c>
      <c r="B20" s="589" t="s">
        <v>98</v>
      </c>
      <c r="C20" s="590"/>
      <c r="D20" s="591" t="str">
        <f t="shared" si="10"/>
        <v/>
      </c>
      <c r="E20" s="591">
        <f t="shared" si="0"/>
        <v>254.4</v>
      </c>
      <c r="F20" s="598">
        <f t="shared" si="11"/>
        <v>12</v>
      </c>
      <c r="G20" s="719" t="s">
        <v>97</v>
      </c>
      <c r="H20" s="720">
        <v>136727</v>
      </c>
      <c r="I20" s="721">
        <f t="shared" si="12"/>
        <v>259.2</v>
      </c>
      <c r="J20" s="721">
        <f t="shared" si="1"/>
        <v>259.2</v>
      </c>
      <c r="K20" s="598">
        <f t="shared" si="13"/>
        <v>11</v>
      </c>
      <c r="L20" s="725" t="s">
        <v>96</v>
      </c>
      <c r="M20" s="726">
        <v>135248</v>
      </c>
      <c r="N20" s="727">
        <f t="shared" si="14"/>
        <v>279.60000000000002</v>
      </c>
      <c r="O20" s="727">
        <f t="shared" si="2"/>
        <v>279.60000000000002</v>
      </c>
      <c r="P20" s="598">
        <f t="shared" si="15"/>
        <v>9</v>
      </c>
      <c r="Q20" s="725" t="s">
        <v>96</v>
      </c>
      <c r="R20" s="726">
        <v>135249</v>
      </c>
      <c r="S20" s="727">
        <f t="shared" si="16"/>
        <v>373.8</v>
      </c>
      <c r="T20" s="727">
        <f t="shared" si="3"/>
        <v>373.8</v>
      </c>
      <c r="U20" s="598">
        <f t="shared" si="17"/>
        <v>7</v>
      </c>
      <c r="V20" s="719" t="s">
        <v>97</v>
      </c>
      <c r="W20" s="720">
        <v>135250</v>
      </c>
      <c r="X20" s="721">
        <f t="shared" si="18"/>
        <v>501</v>
      </c>
      <c r="Y20" s="721">
        <f t="shared" si="4"/>
        <v>501</v>
      </c>
      <c r="Z20" s="598">
        <f t="shared" si="19"/>
        <v>7</v>
      </c>
      <c r="AA20" s="589" t="s">
        <v>98</v>
      </c>
      <c r="AB20" s="590">
        <v>134837</v>
      </c>
      <c r="AC20" s="591" t="str">
        <f t="shared" si="20"/>
        <v/>
      </c>
      <c r="AD20" s="591">
        <f t="shared" si="5"/>
        <v>624</v>
      </c>
      <c r="AE20" s="598">
        <f t="shared" si="21"/>
        <v>5</v>
      </c>
      <c r="AF20" s="589" t="s">
        <v>98</v>
      </c>
      <c r="AG20" s="590">
        <v>134838</v>
      </c>
      <c r="AH20" s="591" t="str">
        <f t="shared" si="22"/>
        <v/>
      </c>
      <c r="AI20" s="591">
        <f t="shared" si="6"/>
        <v>742.2</v>
      </c>
      <c r="AJ20" s="598">
        <f t="shared" si="23"/>
        <v>5</v>
      </c>
      <c r="AK20" s="589" t="s">
        <v>98</v>
      </c>
      <c r="AL20" s="590">
        <v>134839</v>
      </c>
      <c r="AM20" s="591" t="str">
        <f t="shared" si="24"/>
        <v/>
      </c>
      <c r="AN20" s="591">
        <f t="shared" si="7"/>
        <v>861</v>
      </c>
      <c r="AO20" s="598">
        <f t="shared" si="30"/>
        <v>4</v>
      </c>
      <c r="AP20" s="589" t="s">
        <v>98</v>
      </c>
      <c r="AQ20" s="590">
        <v>134840</v>
      </c>
      <c r="AR20" s="591" t="str">
        <f t="shared" si="25"/>
        <v/>
      </c>
      <c r="AS20" s="783" t="s">
        <v>404</v>
      </c>
      <c r="AT20" s="598">
        <f t="shared" si="26"/>
        <v>4</v>
      </c>
      <c r="AU20" s="589" t="s">
        <v>98</v>
      </c>
      <c r="AV20" s="590"/>
      <c r="AW20" s="591" t="str">
        <f t="shared" si="27"/>
        <v/>
      </c>
      <c r="AX20" s="591">
        <f t="shared" si="9"/>
        <v>1139.4000000000001</v>
      </c>
      <c r="AY20" s="671">
        <f t="shared" si="28"/>
        <v>3</v>
      </c>
      <c r="AZ20" s="634">
        <f t="shared" si="29"/>
        <v>42</v>
      </c>
      <c r="BA20" s="656">
        <v>0</v>
      </c>
      <c r="BB20" s="657">
        <v>212</v>
      </c>
      <c r="BC20" s="658">
        <v>12</v>
      </c>
      <c r="BD20" s="656">
        <v>216</v>
      </c>
      <c r="BE20" s="657">
        <v>216</v>
      </c>
      <c r="BF20" s="658">
        <v>11</v>
      </c>
      <c r="BG20" s="656">
        <v>233</v>
      </c>
      <c r="BH20" s="657">
        <v>233</v>
      </c>
      <c r="BI20" s="658">
        <v>9</v>
      </c>
      <c r="BJ20" s="656">
        <v>311.5</v>
      </c>
      <c r="BK20" s="657">
        <v>311.5</v>
      </c>
      <c r="BL20" s="658">
        <v>7</v>
      </c>
      <c r="BM20" s="656">
        <v>417.5</v>
      </c>
      <c r="BN20" s="657">
        <v>417.5</v>
      </c>
      <c r="BO20" s="658">
        <v>7</v>
      </c>
      <c r="BP20" s="656">
        <v>0</v>
      </c>
      <c r="BQ20" s="657">
        <v>520</v>
      </c>
      <c r="BR20" s="658">
        <v>5</v>
      </c>
      <c r="BS20" s="659">
        <v>0</v>
      </c>
      <c r="BT20" s="660">
        <v>618.5</v>
      </c>
      <c r="BU20" s="661">
        <v>5</v>
      </c>
      <c r="BV20" s="656">
        <v>0</v>
      </c>
      <c r="BW20" s="657">
        <v>717.5</v>
      </c>
      <c r="BX20" s="658">
        <v>4</v>
      </c>
      <c r="BY20" s="656">
        <v>0</v>
      </c>
      <c r="BZ20" s="657">
        <v>824.5</v>
      </c>
      <c r="CA20" s="658">
        <v>4</v>
      </c>
      <c r="CB20" s="656">
        <v>0</v>
      </c>
      <c r="CC20" s="657">
        <v>949.5</v>
      </c>
      <c r="CD20" s="658">
        <v>3</v>
      </c>
      <c r="CE20" s="635"/>
    </row>
    <row r="21" spans="1:83" ht="18.75" customHeight="1">
      <c r="A21" s="670">
        <v>45</v>
      </c>
      <c r="B21" s="589" t="s">
        <v>98</v>
      </c>
      <c r="C21" s="590"/>
      <c r="D21" s="591" t="str">
        <f t="shared" si="10"/>
        <v/>
      </c>
      <c r="E21" s="783" t="s">
        <v>404</v>
      </c>
      <c r="F21" s="598">
        <f t="shared" si="11"/>
        <v>12</v>
      </c>
      <c r="G21" s="589" t="s">
        <v>98</v>
      </c>
      <c r="H21" s="590">
        <v>137330</v>
      </c>
      <c r="I21" s="591">
        <f t="shared" si="12"/>
        <v>263.39999999999998</v>
      </c>
      <c r="J21" s="591" t="str">
        <f t="shared" si="1"/>
        <v/>
      </c>
      <c r="K21" s="598">
        <f t="shared" si="13"/>
        <v>10</v>
      </c>
      <c r="L21" s="725" t="s">
        <v>96</v>
      </c>
      <c r="M21" s="726">
        <v>135251</v>
      </c>
      <c r="N21" s="727">
        <f t="shared" si="14"/>
        <v>282.60000000000002</v>
      </c>
      <c r="O21" s="727">
        <f t="shared" si="2"/>
        <v>282.60000000000002</v>
      </c>
      <c r="P21" s="598">
        <f t="shared" si="15"/>
        <v>9</v>
      </c>
      <c r="Q21" s="719" t="s">
        <v>97</v>
      </c>
      <c r="R21" s="720">
        <v>135252</v>
      </c>
      <c r="S21" s="721">
        <f t="shared" si="16"/>
        <v>380.4</v>
      </c>
      <c r="T21" s="721">
        <f t="shared" si="3"/>
        <v>380.4</v>
      </c>
      <c r="U21" s="598">
        <f t="shared" si="17"/>
        <v>7</v>
      </c>
      <c r="V21" s="589" t="s">
        <v>98</v>
      </c>
      <c r="W21" s="590">
        <v>135253</v>
      </c>
      <c r="X21" s="591">
        <f t="shared" si="18"/>
        <v>516.6</v>
      </c>
      <c r="Y21" s="591">
        <f t="shared" si="4"/>
        <v>516.6</v>
      </c>
      <c r="Z21" s="598">
        <f t="shared" si="19"/>
        <v>7</v>
      </c>
      <c r="AA21" s="589" t="s">
        <v>98</v>
      </c>
      <c r="AB21" s="590"/>
      <c r="AC21" s="591" t="str">
        <f t="shared" si="20"/>
        <v/>
      </c>
      <c r="AD21" s="591">
        <f t="shared" si="5"/>
        <v>646.79999999999995</v>
      </c>
      <c r="AE21" s="598">
        <f t="shared" si="21"/>
        <v>5</v>
      </c>
      <c r="AF21" s="589"/>
      <c r="AG21" s="590"/>
      <c r="AH21" s="591" t="str">
        <f t="shared" si="22"/>
        <v/>
      </c>
      <c r="AI21" s="591" t="str">
        <f t="shared" si="6"/>
        <v/>
      </c>
      <c r="AJ21" s="598" t="str">
        <f t="shared" si="23"/>
        <v xml:space="preserve"> </v>
      </c>
      <c r="AK21" s="589" t="s">
        <v>98</v>
      </c>
      <c r="AL21" s="590"/>
      <c r="AM21" s="591" t="str">
        <f t="shared" si="24"/>
        <v/>
      </c>
      <c r="AN21" s="591">
        <f t="shared" si="7"/>
        <v>894</v>
      </c>
      <c r="AO21" s="598">
        <f t="shared" si="30"/>
        <v>4</v>
      </c>
      <c r="AP21" s="589"/>
      <c r="AQ21" s="590"/>
      <c r="AR21" s="591" t="str">
        <f t="shared" si="25"/>
        <v/>
      </c>
      <c r="AS21" s="591" t="str">
        <f t="shared" si="8"/>
        <v/>
      </c>
      <c r="AT21" s="598" t="str">
        <f t="shared" si="26"/>
        <v xml:space="preserve"> </v>
      </c>
      <c r="AU21" s="589" t="s">
        <v>98</v>
      </c>
      <c r="AV21" s="590"/>
      <c r="AW21" s="591" t="str">
        <f t="shared" si="27"/>
        <v/>
      </c>
      <c r="AX21" s="783" t="s">
        <v>404</v>
      </c>
      <c r="AY21" s="671">
        <f t="shared" si="28"/>
        <v>3</v>
      </c>
      <c r="AZ21" s="634">
        <f t="shared" si="29"/>
        <v>45</v>
      </c>
      <c r="BA21" s="656">
        <v>0</v>
      </c>
      <c r="BB21" s="657">
        <v>214</v>
      </c>
      <c r="BC21" s="658">
        <v>12</v>
      </c>
      <c r="BD21" s="656">
        <v>219.5</v>
      </c>
      <c r="BE21" s="657">
        <v>0</v>
      </c>
      <c r="BF21" s="658">
        <v>10</v>
      </c>
      <c r="BG21" s="656">
        <v>235.5</v>
      </c>
      <c r="BH21" s="656">
        <v>235.5</v>
      </c>
      <c r="BI21" s="658">
        <v>9</v>
      </c>
      <c r="BJ21" s="656">
        <v>317</v>
      </c>
      <c r="BK21" s="656">
        <v>317</v>
      </c>
      <c r="BL21" s="658">
        <v>7</v>
      </c>
      <c r="BM21" s="656">
        <v>430.5</v>
      </c>
      <c r="BN21" s="656">
        <v>430.5</v>
      </c>
      <c r="BO21" s="658">
        <v>7</v>
      </c>
      <c r="BP21" s="656">
        <v>0</v>
      </c>
      <c r="BQ21" s="657">
        <v>539</v>
      </c>
      <c r="BR21" s="658">
        <v>5</v>
      </c>
      <c r="BS21" s="659">
        <v>0</v>
      </c>
      <c r="BT21" s="660">
        <v>0</v>
      </c>
      <c r="BU21" s="661" t="s">
        <v>36</v>
      </c>
      <c r="BV21" s="656">
        <v>0</v>
      </c>
      <c r="BW21" s="657">
        <v>745</v>
      </c>
      <c r="BX21" s="658">
        <v>4</v>
      </c>
      <c r="BY21" s="656">
        <v>0</v>
      </c>
      <c r="BZ21" s="657">
        <v>0</v>
      </c>
      <c r="CA21" s="658" t="s">
        <v>36</v>
      </c>
      <c r="CB21" s="656">
        <v>0</v>
      </c>
      <c r="CC21" s="657">
        <v>985.5</v>
      </c>
      <c r="CD21" s="658">
        <v>3</v>
      </c>
      <c r="CE21" s="655"/>
    </row>
    <row r="22" spans="1:83" ht="18.75" customHeight="1">
      <c r="A22" s="670">
        <v>48</v>
      </c>
      <c r="B22" s="589" t="s">
        <v>98</v>
      </c>
      <c r="C22" s="590">
        <v>158158</v>
      </c>
      <c r="D22" s="591" t="str">
        <f t="shared" si="10"/>
        <v/>
      </c>
      <c r="E22" s="591">
        <f t="shared" si="0"/>
        <v>259.2</v>
      </c>
      <c r="F22" s="598">
        <f t="shared" si="11"/>
        <v>11</v>
      </c>
      <c r="G22" s="719" t="s">
        <v>97</v>
      </c>
      <c r="H22" s="720">
        <v>136803</v>
      </c>
      <c r="I22" s="721">
        <f t="shared" si="12"/>
        <v>267</v>
      </c>
      <c r="J22" s="721" t="str">
        <f t="shared" si="1"/>
        <v/>
      </c>
      <c r="K22" s="598">
        <f t="shared" si="13"/>
        <v>10</v>
      </c>
      <c r="L22" s="725" t="s">
        <v>96</v>
      </c>
      <c r="M22" s="726">
        <v>158128</v>
      </c>
      <c r="N22" s="727">
        <f t="shared" si="14"/>
        <v>286.8</v>
      </c>
      <c r="O22" s="727">
        <f t="shared" si="2"/>
        <v>286.8</v>
      </c>
      <c r="P22" s="598">
        <f t="shared" si="15"/>
        <v>9</v>
      </c>
      <c r="Q22" s="725" t="s">
        <v>96</v>
      </c>
      <c r="R22" s="726">
        <v>135254</v>
      </c>
      <c r="S22" s="727">
        <f t="shared" si="16"/>
        <v>384</v>
      </c>
      <c r="T22" s="727">
        <f t="shared" si="3"/>
        <v>384</v>
      </c>
      <c r="U22" s="598">
        <f t="shared" si="17"/>
        <v>7</v>
      </c>
      <c r="V22" s="719" t="s">
        <v>97</v>
      </c>
      <c r="W22" s="720">
        <v>135255</v>
      </c>
      <c r="X22" s="721">
        <f t="shared" si="18"/>
        <v>520.79999999999995</v>
      </c>
      <c r="Y22" s="721">
        <f t="shared" si="4"/>
        <v>520.79999999999995</v>
      </c>
      <c r="Z22" s="598">
        <f t="shared" si="19"/>
        <v>6</v>
      </c>
      <c r="AA22" s="589" t="s">
        <v>98</v>
      </c>
      <c r="AB22" s="590">
        <v>134845</v>
      </c>
      <c r="AC22" s="591" t="str">
        <f t="shared" si="20"/>
        <v/>
      </c>
      <c r="AD22" s="591">
        <f t="shared" si="5"/>
        <v>670.2</v>
      </c>
      <c r="AE22" s="598">
        <f t="shared" si="21"/>
        <v>5</v>
      </c>
      <c r="AF22" s="589" t="s">
        <v>98</v>
      </c>
      <c r="AG22" s="590">
        <v>134846</v>
      </c>
      <c r="AH22" s="591" t="str">
        <f t="shared" si="22"/>
        <v/>
      </c>
      <c r="AI22" s="591">
        <f t="shared" si="6"/>
        <v>798</v>
      </c>
      <c r="AJ22" s="598">
        <f t="shared" si="23"/>
        <v>5</v>
      </c>
      <c r="AK22" s="589" t="s">
        <v>98</v>
      </c>
      <c r="AL22" s="590"/>
      <c r="AM22" s="591" t="str">
        <f t="shared" si="24"/>
        <v/>
      </c>
      <c r="AN22" s="591">
        <f t="shared" si="7"/>
        <v>926.4</v>
      </c>
      <c r="AO22" s="598">
        <f t="shared" si="30"/>
        <v>4</v>
      </c>
      <c r="AP22" s="589" t="s">
        <v>98</v>
      </c>
      <c r="AQ22" s="590">
        <v>134848</v>
      </c>
      <c r="AR22" s="591" t="str">
        <f t="shared" si="25"/>
        <v/>
      </c>
      <c r="AS22" s="783" t="s">
        <v>404</v>
      </c>
      <c r="AT22" s="598">
        <f t="shared" si="26"/>
        <v>4</v>
      </c>
      <c r="AU22" s="589" t="s">
        <v>98</v>
      </c>
      <c r="AV22" s="590"/>
      <c r="AW22" s="591" t="str">
        <f t="shared" si="27"/>
        <v/>
      </c>
      <c r="AX22" s="783" t="s">
        <v>404</v>
      </c>
      <c r="AY22" s="671">
        <f t="shared" si="28"/>
        <v>3</v>
      </c>
      <c r="AZ22" s="634">
        <f t="shared" si="29"/>
        <v>48</v>
      </c>
      <c r="BA22" s="656">
        <v>0</v>
      </c>
      <c r="BB22" s="657">
        <v>216</v>
      </c>
      <c r="BC22" s="658">
        <v>11</v>
      </c>
      <c r="BD22" s="656">
        <v>222.5</v>
      </c>
      <c r="BE22" s="657">
        <v>0</v>
      </c>
      <c r="BF22" s="658">
        <v>10</v>
      </c>
      <c r="BG22" s="656">
        <v>239</v>
      </c>
      <c r="BH22" s="657">
        <v>239</v>
      </c>
      <c r="BI22" s="658">
        <v>9</v>
      </c>
      <c r="BJ22" s="656">
        <v>320</v>
      </c>
      <c r="BK22" s="657">
        <v>320</v>
      </c>
      <c r="BL22" s="658">
        <v>7</v>
      </c>
      <c r="BM22" s="656">
        <v>434</v>
      </c>
      <c r="BN22" s="657">
        <v>434</v>
      </c>
      <c r="BO22" s="658">
        <v>6</v>
      </c>
      <c r="BP22" s="656">
        <v>0</v>
      </c>
      <c r="BQ22" s="657">
        <v>558.5</v>
      </c>
      <c r="BR22" s="658">
        <v>5</v>
      </c>
      <c r="BS22" s="659">
        <v>0</v>
      </c>
      <c r="BT22" s="660">
        <v>665</v>
      </c>
      <c r="BU22" s="661">
        <v>5</v>
      </c>
      <c r="BV22" s="656">
        <v>0</v>
      </c>
      <c r="BW22" s="657">
        <v>772</v>
      </c>
      <c r="BX22" s="658">
        <v>4</v>
      </c>
      <c r="BY22" s="656">
        <v>0</v>
      </c>
      <c r="BZ22" s="657">
        <v>887</v>
      </c>
      <c r="CA22" s="658">
        <v>4</v>
      </c>
      <c r="CB22" s="656">
        <v>0</v>
      </c>
      <c r="CC22" s="657">
        <v>1022.5</v>
      </c>
      <c r="CD22" s="658">
        <v>3</v>
      </c>
      <c r="CE22" s="635"/>
    </row>
    <row r="23" spans="1:83" ht="18.75" customHeight="1">
      <c r="A23" s="670">
        <v>54</v>
      </c>
      <c r="B23" s="589"/>
      <c r="C23" s="590"/>
      <c r="D23" s="591" t="str">
        <f t="shared" si="10"/>
        <v/>
      </c>
      <c r="E23" s="591" t="str">
        <f t="shared" si="0"/>
        <v/>
      </c>
      <c r="F23" s="598" t="str">
        <f t="shared" si="11"/>
        <v/>
      </c>
      <c r="G23" s="589" t="s">
        <v>98</v>
      </c>
      <c r="H23" s="590">
        <v>137352</v>
      </c>
      <c r="I23" s="591">
        <f t="shared" si="12"/>
        <v>271.8</v>
      </c>
      <c r="J23" s="591" t="str">
        <f t="shared" si="1"/>
        <v/>
      </c>
      <c r="K23" s="598">
        <f t="shared" si="13"/>
        <v>9</v>
      </c>
      <c r="L23" s="725" t="s">
        <v>96</v>
      </c>
      <c r="M23" s="726">
        <v>135256</v>
      </c>
      <c r="N23" s="727">
        <f t="shared" si="14"/>
        <v>292.8</v>
      </c>
      <c r="O23" s="727" t="str">
        <f t="shared" si="2"/>
        <v/>
      </c>
      <c r="P23" s="598">
        <f t="shared" si="15"/>
        <v>8</v>
      </c>
      <c r="Q23" s="589" t="s">
        <v>98</v>
      </c>
      <c r="R23" s="590">
        <v>165826</v>
      </c>
      <c r="S23" s="591">
        <f t="shared" si="16"/>
        <v>391.8</v>
      </c>
      <c r="T23" s="591" t="str">
        <f t="shared" si="3"/>
        <v/>
      </c>
      <c r="U23" s="598">
        <f t="shared" si="17"/>
        <v>7</v>
      </c>
      <c r="V23" s="589" t="s">
        <v>98</v>
      </c>
      <c r="W23" s="590">
        <v>135257</v>
      </c>
      <c r="X23" s="591">
        <f t="shared" si="18"/>
        <v>529.20000000000005</v>
      </c>
      <c r="Y23" s="591" t="str">
        <f t="shared" si="4"/>
        <v/>
      </c>
      <c r="Z23" s="598">
        <f t="shared" si="19"/>
        <v>6</v>
      </c>
      <c r="AA23" s="589"/>
      <c r="AB23" s="590"/>
      <c r="AC23" s="591" t="str">
        <f t="shared" si="20"/>
        <v/>
      </c>
      <c r="AD23" s="591" t="str">
        <f t="shared" si="5"/>
        <v/>
      </c>
      <c r="AE23" s="598" t="str">
        <f t="shared" si="21"/>
        <v xml:space="preserve"> </v>
      </c>
      <c r="AF23" s="589"/>
      <c r="AG23" s="590"/>
      <c r="AH23" s="591" t="str">
        <f t="shared" si="22"/>
        <v/>
      </c>
      <c r="AI23" s="591" t="str">
        <f t="shared" si="6"/>
        <v/>
      </c>
      <c r="AJ23" s="598" t="str">
        <f t="shared" si="23"/>
        <v xml:space="preserve"> </v>
      </c>
      <c r="AK23" s="589"/>
      <c r="AL23" s="590"/>
      <c r="AM23" s="591" t="str">
        <f t="shared" si="24"/>
        <v/>
      </c>
      <c r="AN23" s="591" t="str">
        <f t="shared" si="7"/>
        <v/>
      </c>
      <c r="AO23" s="598" t="str">
        <f t="shared" si="30"/>
        <v xml:space="preserve"> </v>
      </c>
      <c r="AP23" s="589"/>
      <c r="AQ23" s="590"/>
      <c r="AR23" s="591" t="str">
        <f t="shared" si="25"/>
        <v/>
      </c>
      <c r="AS23" s="591" t="str">
        <f t="shared" si="8"/>
        <v/>
      </c>
      <c r="AT23" s="598" t="str">
        <f t="shared" si="26"/>
        <v xml:space="preserve"> </v>
      </c>
      <c r="AU23" s="589"/>
      <c r="AV23" s="590"/>
      <c r="AW23" s="591" t="str">
        <f t="shared" si="27"/>
        <v/>
      </c>
      <c r="AX23" s="591" t="str">
        <f t="shared" si="9"/>
        <v/>
      </c>
      <c r="AY23" s="671" t="str">
        <f t="shared" si="28"/>
        <v xml:space="preserve"> </v>
      </c>
      <c r="AZ23" s="634">
        <f t="shared" si="29"/>
        <v>54</v>
      </c>
      <c r="BA23" s="656">
        <v>0</v>
      </c>
      <c r="BB23" s="657">
        <v>0</v>
      </c>
      <c r="BC23" s="658" t="str">
        <f>""</f>
        <v/>
      </c>
      <c r="BD23" s="656">
        <v>226.5</v>
      </c>
      <c r="BE23" s="657">
        <v>0</v>
      </c>
      <c r="BF23" s="658">
        <v>9</v>
      </c>
      <c r="BG23" s="656">
        <v>244</v>
      </c>
      <c r="BH23" s="657">
        <v>0</v>
      </c>
      <c r="BI23" s="658">
        <v>8</v>
      </c>
      <c r="BJ23" s="656">
        <v>326.5</v>
      </c>
      <c r="BK23" s="657">
        <v>0</v>
      </c>
      <c r="BL23" s="658">
        <v>7</v>
      </c>
      <c r="BM23" s="656">
        <v>441</v>
      </c>
      <c r="BN23" s="657">
        <v>0</v>
      </c>
      <c r="BO23" s="658">
        <v>6</v>
      </c>
      <c r="BP23" s="656">
        <v>0</v>
      </c>
      <c r="BQ23" s="657">
        <v>0</v>
      </c>
      <c r="BR23" s="658" t="s">
        <v>36</v>
      </c>
      <c r="BS23" s="659">
        <v>0</v>
      </c>
      <c r="BT23" s="660">
        <v>0</v>
      </c>
      <c r="BU23" s="661" t="s">
        <v>36</v>
      </c>
      <c r="BV23" s="656">
        <v>0</v>
      </c>
      <c r="BW23" s="657">
        <v>0</v>
      </c>
      <c r="BX23" s="658" t="s">
        <v>36</v>
      </c>
      <c r="BY23" s="656">
        <v>0</v>
      </c>
      <c r="BZ23" s="657">
        <v>0</v>
      </c>
      <c r="CA23" s="658" t="s">
        <v>36</v>
      </c>
      <c r="CB23" s="656">
        <v>0</v>
      </c>
      <c r="CC23" s="657">
        <v>0</v>
      </c>
      <c r="CD23" s="658" t="s">
        <v>36</v>
      </c>
      <c r="CE23" s="655"/>
    </row>
    <row r="24" spans="1:83" ht="18.75" customHeight="1">
      <c r="A24" s="670">
        <v>57</v>
      </c>
      <c r="B24" s="589"/>
      <c r="C24" s="590"/>
      <c r="D24" s="591" t="str">
        <f t="shared" si="10"/>
        <v/>
      </c>
      <c r="E24" s="591" t="str">
        <f t="shared" si="0"/>
        <v/>
      </c>
      <c r="F24" s="598" t="str">
        <f t="shared" si="11"/>
        <v/>
      </c>
      <c r="G24" s="719" t="s">
        <v>97</v>
      </c>
      <c r="H24" s="720">
        <v>136804</v>
      </c>
      <c r="I24" s="721">
        <f t="shared" si="12"/>
        <v>277.2</v>
      </c>
      <c r="J24" s="721" t="str">
        <f t="shared" si="1"/>
        <v/>
      </c>
      <c r="K24" s="598">
        <f t="shared" si="13"/>
        <v>9</v>
      </c>
      <c r="L24" s="725" t="s">
        <v>96</v>
      </c>
      <c r="M24" s="726">
        <v>135258</v>
      </c>
      <c r="N24" s="727">
        <f t="shared" si="14"/>
        <v>295.2</v>
      </c>
      <c r="O24" s="727">
        <f t="shared" si="2"/>
        <v>295.2</v>
      </c>
      <c r="P24" s="598">
        <f t="shared" si="15"/>
        <v>8</v>
      </c>
      <c r="Q24" s="725" t="s">
        <v>96</v>
      </c>
      <c r="R24" s="726">
        <v>135259</v>
      </c>
      <c r="S24" s="727">
        <f t="shared" si="16"/>
        <v>417.6</v>
      </c>
      <c r="T24" s="727">
        <f t="shared" si="3"/>
        <v>417.6</v>
      </c>
      <c r="U24" s="598">
        <f t="shared" si="17"/>
        <v>7</v>
      </c>
      <c r="V24" s="725" t="s">
        <v>96</v>
      </c>
      <c r="W24" s="726">
        <v>135260</v>
      </c>
      <c r="X24" s="727">
        <f t="shared" si="18"/>
        <v>534.6</v>
      </c>
      <c r="Y24" s="727">
        <f t="shared" si="4"/>
        <v>534.6</v>
      </c>
      <c r="Z24" s="598">
        <f t="shared" si="19"/>
        <v>6</v>
      </c>
      <c r="AA24" s="719" t="s">
        <v>97</v>
      </c>
      <c r="AB24" s="720">
        <v>135261</v>
      </c>
      <c r="AC24" s="721">
        <f t="shared" si="20"/>
        <v>718.2</v>
      </c>
      <c r="AD24" s="721">
        <f t="shared" si="5"/>
        <v>718.2</v>
      </c>
      <c r="AE24" s="598">
        <f t="shared" si="21"/>
        <v>5</v>
      </c>
      <c r="AF24" s="589" t="s">
        <v>98</v>
      </c>
      <c r="AG24" s="590">
        <v>135262</v>
      </c>
      <c r="AH24" s="591">
        <f t="shared" si="22"/>
        <v>853.2</v>
      </c>
      <c r="AI24" s="591">
        <f t="shared" si="6"/>
        <v>853.2</v>
      </c>
      <c r="AJ24" s="598">
        <f t="shared" si="23"/>
        <v>5</v>
      </c>
      <c r="AK24" s="589" t="s">
        <v>98</v>
      </c>
      <c r="AL24" s="590">
        <v>135263</v>
      </c>
      <c r="AM24" s="591">
        <f t="shared" si="24"/>
        <v>984.6</v>
      </c>
      <c r="AN24" s="591">
        <f t="shared" si="7"/>
        <v>984.6</v>
      </c>
      <c r="AO24" s="598">
        <f t="shared" si="30"/>
        <v>4</v>
      </c>
      <c r="AP24" s="589" t="s">
        <v>98</v>
      </c>
      <c r="AQ24" s="590">
        <v>134856</v>
      </c>
      <c r="AR24" s="591" t="str">
        <f t="shared" si="25"/>
        <v/>
      </c>
      <c r="AS24" s="783" t="s">
        <v>404</v>
      </c>
      <c r="AT24" s="598">
        <f t="shared" si="26"/>
        <v>3</v>
      </c>
      <c r="AU24" s="589" t="s">
        <v>98</v>
      </c>
      <c r="AV24" s="590"/>
      <c r="AW24" s="591" t="str">
        <f t="shared" si="27"/>
        <v/>
      </c>
      <c r="AX24" s="591">
        <f t="shared" si="9"/>
        <v>1301.4000000000001</v>
      </c>
      <c r="AY24" s="671">
        <f t="shared" si="28"/>
        <v>3</v>
      </c>
      <c r="AZ24" s="634">
        <f t="shared" si="29"/>
        <v>57</v>
      </c>
      <c r="BA24" s="656">
        <v>0</v>
      </c>
      <c r="BB24" s="657">
        <v>0</v>
      </c>
      <c r="BC24" s="658" t="str">
        <f>""</f>
        <v/>
      </c>
      <c r="BD24" s="656">
        <v>231</v>
      </c>
      <c r="BE24" s="657">
        <v>0</v>
      </c>
      <c r="BF24" s="658">
        <v>9</v>
      </c>
      <c r="BG24" s="656">
        <v>246</v>
      </c>
      <c r="BH24" s="657">
        <v>246</v>
      </c>
      <c r="BI24" s="658">
        <v>8</v>
      </c>
      <c r="BJ24" s="656">
        <v>348</v>
      </c>
      <c r="BK24" s="657">
        <v>348</v>
      </c>
      <c r="BL24" s="658">
        <v>7</v>
      </c>
      <c r="BM24" s="656">
        <v>445.5</v>
      </c>
      <c r="BN24" s="657">
        <v>445.5</v>
      </c>
      <c r="BO24" s="658">
        <v>6</v>
      </c>
      <c r="BP24" s="656">
        <v>598.5</v>
      </c>
      <c r="BQ24" s="657">
        <v>598.5</v>
      </c>
      <c r="BR24" s="658">
        <v>5</v>
      </c>
      <c r="BS24" s="659">
        <v>711</v>
      </c>
      <c r="BT24" s="660">
        <v>711</v>
      </c>
      <c r="BU24" s="661">
        <v>5</v>
      </c>
      <c r="BV24" s="656">
        <v>820.5</v>
      </c>
      <c r="BW24" s="657">
        <v>820.5</v>
      </c>
      <c r="BX24" s="658">
        <v>4</v>
      </c>
      <c r="BY24" s="656">
        <v>0</v>
      </c>
      <c r="BZ24" s="657">
        <v>944</v>
      </c>
      <c r="CA24" s="658">
        <v>3</v>
      </c>
      <c r="CB24" s="656">
        <v>0</v>
      </c>
      <c r="CC24" s="657">
        <v>1084.5</v>
      </c>
      <c r="CD24" s="658">
        <v>3</v>
      </c>
      <c r="CE24" s="655"/>
    </row>
    <row r="25" spans="1:83" ht="18.75" customHeight="1">
      <c r="A25" s="670">
        <v>60</v>
      </c>
      <c r="B25" s="589" t="s">
        <v>98</v>
      </c>
      <c r="C25" s="590">
        <v>158159</v>
      </c>
      <c r="D25" s="591" t="str">
        <f t="shared" si="10"/>
        <v/>
      </c>
      <c r="E25" s="591">
        <f t="shared" si="0"/>
        <v>274.8</v>
      </c>
      <c r="F25" s="598">
        <f t="shared" si="11"/>
        <v>10</v>
      </c>
      <c r="G25" s="719" t="s">
        <v>97</v>
      </c>
      <c r="H25" s="720">
        <v>137362</v>
      </c>
      <c r="I25" s="721">
        <f t="shared" si="12"/>
        <v>281.39999999999998</v>
      </c>
      <c r="J25" s="721" t="str">
        <f t="shared" si="1"/>
        <v/>
      </c>
      <c r="K25" s="598">
        <f t="shared" si="13"/>
        <v>9</v>
      </c>
      <c r="L25" s="725" t="s">
        <v>96</v>
      </c>
      <c r="M25" s="726">
        <v>135264</v>
      </c>
      <c r="N25" s="727">
        <f t="shared" si="14"/>
        <v>298.2</v>
      </c>
      <c r="O25" s="727">
        <f t="shared" si="2"/>
        <v>298.2</v>
      </c>
      <c r="P25" s="598">
        <f t="shared" si="15"/>
        <v>8</v>
      </c>
      <c r="Q25" s="725" t="s">
        <v>96</v>
      </c>
      <c r="R25" s="726">
        <v>135265</v>
      </c>
      <c r="S25" s="727">
        <f t="shared" si="16"/>
        <v>424.2</v>
      </c>
      <c r="T25" s="727">
        <f t="shared" si="3"/>
        <v>424.2</v>
      </c>
      <c r="U25" s="598">
        <f t="shared" si="17"/>
        <v>7</v>
      </c>
      <c r="V25" s="719" t="s">
        <v>97</v>
      </c>
      <c r="W25" s="720">
        <v>192631</v>
      </c>
      <c r="X25" s="721">
        <f t="shared" si="18"/>
        <v>558.6</v>
      </c>
      <c r="Y25" s="721">
        <f t="shared" si="4"/>
        <v>558.6</v>
      </c>
      <c r="Z25" s="598">
        <f t="shared" si="19"/>
        <v>6</v>
      </c>
      <c r="AA25" s="589" t="s">
        <v>98</v>
      </c>
      <c r="AB25" s="590">
        <v>135266</v>
      </c>
      <c r="AC25" s="591">
        <f t="shared" si="20"/>
        <v>727.2</v>
      </c>
      <c r="AD25" s="591">
        <f t="shared" si="5"/>
        <v>727.2</v>
      </c>
      <c r="AE25" s="598">
        <f t="shared" si="21"/>
        <v>5</v>
      </c>
      <c r="AF25" s="589" t="s">
        <v>98</v>
      </c>
      <c r="AG25" s="590">
        <v>135267</v>
      </c>
      <c r="AH25" s="591">
        <f t="shared" si="22"/>
        <v>862.2</v>
      </c>
      <c r="AI25" s="591">
        <f t="shared" si="6"/>
        <v>862.2</v>
      </c>
      <c r="AJ25" s="598">
        <f t="shared" si="23"/>
        <v>4</v>
      </c>
      <c r="AK25" s="589" t="s">
        <v>98</v>
      </c>
      <c r="AL25" s="590"/>
      <c r="AM25" s="591">
        <f t="shared" si="24"/>
        <v>996.6</v>
      </c>
      <c r="AN25" s="591">
        <f t="shared" si="7"/>
        <v>996.6</v>
      </c>
      <c r="AO25" s="598">
        <f t="shared" si="30"/>
        <v>4</v>
      </c>
      <c r="AP25" s="589" t="s">
        <v>98</v>
      </c>
      <c r="AQ25" s="590"/>
      <c r="AR25" s="591" t="str">
        <f t="shared" si="25"/>
        <v/>
      </c>
      <c r="AS25" s="783" t="s">
        <v>404</v>
      </c>
      <c r="AT25" s="598">
        <f t="shared" si="26"/>
        <v>3</v>
      </c>
      <c r="AU25" s="589" t="s">
        <v>98</v>
      </c>
      <c r="AV25" s="590"/>
      <c r="AW25" s="591" t="str">
        <f t="shared" si="27"/>
        <v/>
      </c>
      <c r="AX25" s="783" t="s">
        <v>404</v>
      </c>
      <c r="AY25" s="671">
        <f t="shared" si="28"/>
        <v>3</v>
      </c>
      <c r="AZ25" s="634">
        <f t="shared" si="29"/>
        <v>60</v>
      </c>
      <c r="BA25" s="656">
        <v>0</v>
      </c>
      <c r="BB25" s="657">
        <v>229</v>
      </c>
      <c r="BC25" s="658">
        <v>10</v>
      </c>
      <c r="BD25" s="656">
        <v>234.5</v>
      </c>
      <c r="BE25" s="657">
        <v>0</v>
      </c>
      <c r="BF25" s="658">
        <v>9</v>
      </c>
      <c r="BG25" s="656">
        <v>248.5</v>
      </c>
      <c r="BH25" s="657">
        <v>248.5</v>
      </c>
      <c r="BI25" s="658">
        <v>8</v>
      </c>
      <c r="BJ25" s="656">
        <v>353.5</v>
      </c>
      <c r="BK25" s="657">
        <v>353.5</v>
      </c>
      <c r="BL25" s="658">
        <v>7</v>
      </c>
      <c r="BM25" s="656">
        <v>465.5</v>
      </c>
      <c r="BN25" s="656">
        <v>465.5</v>
      </c>
      <c r="BO25" s="658">
        <v>6</v>
      </c>
      <c r="BP25" s="656">
        <v>606</v>
      </c>
      <c r="BQ25" s="657">
        <v>606</v>
      </c>
      <c r="BR25" s="658">
        <v>5</v>
      </c>
      <c r="BS25" s="659">
        <v>718.5</v>
      </c>
      <c r="BT25" s="660">
        <v>718.5</v>
      </c>
      <c r="BU25" s="661">
        <v>4</v>
      </c>
      <c r="BV25" s="656">
        <v>830.5</v>
      </c>
      <c r="BW25" s="657">
        <v>830.5</v>
      </c>
      <c r="BX25" s="658">
        <v>4</v>
      </c>
      <c r="BY25" s="656">
        <v>0</v>
      </c>
      <c r="BZ25" s="657">
        <v>956</v>
      </c>
      <c r="CA25" s="658">
        <v>3</v>
      </c>
      <c r="CB25" s="656">
        <v>0</v>
      </c>
      <c r="CC25" s="657">
        <v>1099</v>
      </c>
      <c r="CD25" s="658">
        <v>3</v>
      </c>
      <c r="CE25" s="635"/>
    </row>
    <row r="26" spans="1:83" ht="18.75" customHeight="1">
      <c r="A26" s="670">
        <v>64</v>
      </c>
      <c r="B26" s="589"/>
      <c r="C26" s="590"/>
      <c r="D26" s="591" t="str">
        <f t="shared" si="10"/>
        <v/>
      </c>
      <c r="E26" s="591" t="str">
        <f t="shared" si="0"/>
        <v/>
      </c>
      <c r="F26" s="598" t="str">
        <f t="shared" si="11"/>
        <v/>
      </c>
      <c r="G26" s="589" t="s">
        <v>98</v>
      </c>
      <c r="H26" s="590">
        <v>137378</v>
      </c>
      <c r="I26" s="591">
        <f t="shared" si="12"/>
        <v>286.8</v>
      </c>
      <c r="J26" s="591" t="str">
        <f t="shared" si="1"/>
        <v/>
      </c>
      <c r="K26" s="598">
        <f t="shared" si="13"/>
        <v>8</v>
      </c>
      <c r="L26" s="719" t="s">
        <v>97</v>
      </c>
      <c r="M26" s="720">
        <v>135269</v>
      </c>
      <c r="N26" s="721">
        <f t="shared" si="14"/>
        <v>309.60000000000002</v>
      </c>
      <c r="O26" s="721">
        <f t="shared" si="2"/>
        <v>309.60000000000002</v>
      </c>
      <c r="P26" s="598">
        <f t="shared" si="15"/>
        <v>7</v>
      </c>
      <c r="Q26" s="589" t="s">
        <v>98</v>
      </c>
      <c r="R26" s="590">
        <v>135270</v>
      </c>
      <c r="S26" s="591">
        <f t="shared" si="16"/>
        <v>441</v>
      </c>
      <c r="T26" s="591">
        <f t="shared" si="3"/>
        <v>441</v>
      </c>
      <c r="U26" s="598">
        <f t="shared" si="17"/>
        <v>7</v>
      </c>
      <c r="V26" s="589" t="s">
        <v>98</v>
      </c>
      <c r="W26" s="590"/>
      <c r="X26" s="591" t="str">
        <f t="shared" si="18"/>
        <v/>
      </c>
      <c r="Y26" s="591">
        <f t="shared" si="4"/>
        <v>613.79999999999995</v>
      </c>
      <c r="Z26" s="598">
        <f t="shared" si="19"/>
        <v>5</v>
      </c>
      <c r="AA26" s="589"/>
      <c r="AB26" s="590"/>
      <c r="AC26" s="591" t="str">
        <f t="shared" si="20"/>
        <v/>
      </c>
      <c r="AD26" s="591" t="str">
        <f t="shared" si="5"/>
        <v/>
      </c>
      <c r="AE26" s="598" t="str">
        <f t="shared" si="21"/>
        <v/>
      </c>
      <c r="AF26" s="589" t="s">
        <v>98</v>
      </c>
      <c r="AG26" s="590"/>
      <c r="AH26" s="591" t="str">
        <f t="shared" si="22"/>
        <v/>
      </c>
      <c r="AI26" s="783" t="s">
        <v>404</v>
      </c>
      <c r="AJ26" s="598">
        <f t="shared" si="23"/>
        <v>4</v>
      </c>
      <c r="AK26" s="589"/>
      <c r="AL26" s="590"/>
      <c r="AM26" s="591" t="str">
        <f t="shared" si="24"/>
        <v/>
      </c>
      <c r="AN26" s="591" t="str">
        <f t="shared" si="7"/>
        <v/>
      </c>
      <c r="AO26" s="598" t="str">
        <f t="shared" si="30"/>
        <v xml:space="preserve"> </v>
      </c>
      <c r="AP26" s="589" t="s">
        <v>98</v>
      </c>
      <c r="AQ26" s="590"/>
      <c r="AR26" s="591" t="str">
        <f t="shared" si="25"/>
        <v/>
      </c>
      <c r="AS26" s="591">
        <f t="shared" si="8"/>
        <v>1168.8</v>
      </c>
      <c r="AT26" s="598">
        <f t="shared" si="26"/>
        <v>3</v>
      </c>
      <c r="AU26" s="589"/>
      <c r="AV26" s="590"/>
      <c r="AW26" s="591" t="str">
        <f t="shared" si="27"/>
        <v/>
      </c>
      <c r="AX26" s="591" t="str">
        <f t="shared" si="9"/>
        <v/>
      </c>
      <c r="AY26" s="671" t="str">
        <f t="shared" si="28"/>
        <v xml:space="preserve"> </v>
      </c>
      <c r="AZ26" s="634">
        <f t="shared" si="29"/>
        <v>64</v>
      </c>
      <c r="BA26" s="656">
        <v>0</v>
      </c>
      <c r="BB26" s="657">
        <v>0</v>
      </c>
      <c r="BC26" s="658" t="str">
        <f>""</f>
        <v/>
      </c>
      <c r="BD26" s="656">
        <v>239</v>
      </c>
      <c r="BE26" s="657">
        <v>0</v>
      </c>
      <c r="BF26" s="658">
        <v>8</v>
      </c>
      <c r="BG26" s="656">
        <v>258</v>
      </c>
      <c r="BH26" s="656">
        <v>258</v>
      </c>
      <c r="BI26" s="658">
        <v>7</v>
      </c>
      <c r="BJ26" s="656">
        <v>367.5</v>
      </c>
      <c r="BK26" s="656">
        <v>367.5</v>
      </c>
      <c r="BL26" s="658">
        <v>7</v>
      </c>
      <c r="BM26" s="656">
        <v>0</v>
      </c>
      <c r="BN26" s="657">
        <v>511.5</v>
      </c>
      <c r="BO26" s="658">
        <v>5</v>
      </c>
      <c r="BP26" s="656">
        <v>0</v>
      </c>
      <c r="BQ26" s="657">
        <v>0</v>
      </c>
      <c r="BR26" s="658" t="str">
        <f>""</f>
        <v/>
      </c>
      <c r="BS26" s="659">
        <v>0</v>
      </c>
      <c r="BT26" s="660">
        <v>735.5</v>
      </c>
      <c r="BU26" s="661">
        <v>4</v>
      </c>
      <c r="BV26" s="656">
        <v>0</v>
      </c>
      <c r="BW26" s="657">
        <v>0</v>
      </c>
      <c r="BX26" s="658" t="s">
        <v>36</v>
      </c>
      <c r="BY26" s="656">
        <v>0</v>
      </c>
      <c r="BZ26" s="657">
        <v>974</v>
      </c>
      <c r="CA26" s="658">
        <v>3</v>
      </c>
      <c r="CB26" s="656">
        <v>0</v>
      </c>
      <c r="CC26" s="657">
        <v>0</v>
      </c>
      <c r="CD26" s="658" t="s">
        <v>36</v>
      </c>
      <c r="CE26" s="655"/>
    </row>
    <row r="27" spans="1:83" ht="18.75" customHeight="1">
      <c r="A27" s="670">
        <v>70</v>
      </c>
      <c r="B27" s="589"/>
      <c r="C27" s="590"/>
      <c r="D27" s="591" t="str">
        <f t="shared" si="10"/>
        <v/>
      </c>
      <c r="E27" s="591" t="str">
        <f t="shared" si="0"/>
        <v/>
      </c>
      <c r="F27" s="598" t="str">
        <f t="shared" si="11"/>
        <v/>
      </c>
      <c r="G27" s="589"/>
      <c r="H27" s="590"/>
      <c r="I27" s="591" t="str">
        <f t="shared" si="12"/>
        <v/>
      </c>
      <c r="J27" s="591" t="str">
        <f t="shared" si="1"/>
        <v/>
      </c>
      <c r="K27" s="598" t="str">
        <f t="shared" si="13"/>
        <v/>
      </c>
      <c r="L27" s="589" t="s">
        <v>98</v>
      </c>
      <c r="M27" s="590">
        <v>134864</v>
      </c>
      <c r="N27" s="591" t="str">
        <f t="shared" si="14"/>
        <v/>
      </c>
      <c r="O27" s="591">
        <f t="shared" si="2"/>
        <v>328.8</v>
      </c>
      <c r="P27" s="598">
        <f t="shared" si="15"/>
        <v>7</v>
      </c>
      <c r="Q27" s="589" t="s">
        <v>98</v>
      </c>
      <c r="R27" s="590">
        <v>135271</v>
      </c>
      <c r="S27" s="591">
        <f t="shared" si="16"/>
        <v>498.6</v>
      </c>
      <c r="T27" s="591">
        <f t="shared" si="3"/>
        <v>498.6</v>
      </c>
      <c r="U27" s="598">
        <f t="shared" si="17"/>
        <v>6</v>
      </c>
      <c r="V27" s="589" t="s">
        <v>98</v>
      </c>
      <c r="W27" s="590">
        <v>135272</v>
      </c>
      <c r="X27" s="591">
        <f t="shared" si="18"/>
        <v>614.4</v>
      </c>
      <c r="Y27" s="591">
        <f t="shared" si="4"/>
        <v>614.4</v>
      </c>
      <c r="Z27" s="598">
        <f t="shared" si="19"/>
        <v>5</v>
      </c>
      <c r="AA27" s="589" t="s">
        <v>98</v>
      </c>
      <c r="AB27" s="590">
        <v>135273</v>
      </c>
      <c r="AC27" s="591">
        <f t="shared" si="20"/>
        <v>766.8</v>
      </c>
      <c r="AD27" s="591">
        <f t="shared" si="5"/>
        <v>766.8</v>
      </c>
      <c r="AE27" s="598">
        <f t="shared" si="21"/>
        <v>5</v>
      </c>
      <c r="AF27" s="589" t="s">
        <v>98</v>
      </c>
      <c r="AG27" s="590">
        <v>135274</v>
      </c>
      <c r="AH27" s="783" t="s">
        <v>404</v>
      </c>
      <c r="AI27" s="783" t="s">
        <v>404</v>
      </c>
      <c r="AJ27" s="598">
        <f t="shared" si="23"/>
        <v>4</v>
      </c>
      <c r="AK27" s="589" t="s">
        <v>98</v>
      </c>
      <c r="AL27" s="590"/>
      <c r="AM27" s="783" t="s">
        <v>404</v>
      </c>
      <c r="AN27" s="783" t="s">
        <v>404</v>
      </c>
      <c r="AO27" s="598">
        <f t="shared" si="30"/>
        <v>4</v>
      </c>
      <c r="AP27" s="589" t="s">
        <v>98</v>
      </c>
      <c r="AQ27" s="590"/>
      <c r="AR27" s="591" t="str">
        <f t="shared" si="25"/>
        <v/>
      </c>
      <c r="AS27" s="783" t="s">
        <v>404</v>
      </c>
      <c r="AT27" s="598">
        <f t="shared" si="26"/>
        <v>3</v>
      </c>
      <c r="AU27" s="589" t="s">
        <v>98</v>
      </c>
      <c r="AV27" s="590"/>
      <c r="AW27" s="591" t="str">
        <f t="shared" si="27"/>
        <v/>
      </c>
      <c r="AX27" s="783" t="s">
        <v>404</v>
      </c>
      <c r="AY27" s="671">
        <f t="shared" si="28"/>
        <v>3</v>
      </c>
      <c r="AZ27" s="634">
        <f t="shared" si="29"/>
        <v>70</v>
      </c>
      <c r="BA27" s="656">
        <v>0</v>
      </c>
      <c r="BB27" s="657">
        <v>0</v>
      </c>
      <c r="BC27" s="658" t="str">
        <f>""</f>
        <v/>
      </c>
      <c r="BD27" s="656">
        <v>0</v>
      </c>
      <c r="BE27" s="657">
        <v>0</v>
      </c>
      <c r="BF27" s="658" t="str">
        <f>""</f>
        <v/>
      </c>
      <c r="BG27" s="656">
        <v>0</v>
      </c>
      <c r="BH27" s="657">
        <v>274</v>
      </c>
      <c r="BI27" s="658">
        <v>7</v>
      </c>
      <c r="BJ27" s="656">
        <v>415.5</v>
      </c>
      <c r="BK27" s="657">
        <v>415.5</v>
      </c>
      <c r="BL27" s="658">
        <v>6</v>
      </c>
      <c r="BM27" s="656">
        <v>512</v>
      </c>
      <c r="BN27" s="657">
        <v>512</v>
      </c>
      <c r="BO27" s="658">
        <v>5</v>
      </c>
      <c r="BP27" s="656">
        <v>639</v>
      </c>
      <c r="BQ27" s="657">
        <v>639</v>
      </c>
      <c r="BR27" s="658">
        <v>5</v>
      </c>
      <c r="BS27" s="659">
        <v>751.5</v>
      </c>
      <c r="BT27" s="660">
        <v>751.5</v>
      </c>
      <c r="BU27" s="661">
        <v>4</v>
      </c>
      <c r="BV27" s="656">
        <v>861</v>
      </c>
      <c r="BW27" s="657">
        <v>861</v>
      </c>
      <c r="BX27" s="658">
        <v>4</v>
      </c>
      <c r="BY27" s="656">
        <v>0</v>
      </c>
      <c r="BZ27" s="657">
        <v>990.5</v>
      </c>
      <c r="CA27" s="658">
        <v>3</v>
      </c>
      <c r="CB27" s="656">
        <v>0</v>
      </c>
      <c r="CC27" s="657">
        <v>1139</v>
      </c>
      <c r="CD27" s="658">
        <v>3</v>
      </c>
      <c r="CE27" s="655"/>
    </row>
    <row r="28" spans="1:83" ht="18.75" customHeight="1">
      <c r="A28" s="670">
        <v>76</v>
      </c>
      <c r="B28" s="589" t="s">
        <v>98</v>
      </c>
      <c r="C28" s="590">
        <v>158160</v>
      </c>
      <c r="D28" s="591" t="str">
        <f t="shared" si="10"/>
        <v/>
      </c>
      <c r="E28" s="591">
        <f t="shared" si="0"/>
        <v>302.39999999999998</v>
      </c>
      <c r="F28" s="598">
        <f t="shared" si="11"/>
        <v>8</v>
      </c>
      <c r="G28" s="719" t="s">
        <v>97</v>
      </c>
      <c r="H28" s="720">
        <v>136805</v>
      </c>
      <c r="I28" s="721">
        <f t="shared" si="12"/>
        <v>319.2</v>
      </c>
      <c r="J28" s="721">
        <f t="shared" si="1"/>
        <v>319.2</v>
      </c>
      <c r="K28" s="598">
        <f t="shared" si="13"/>
        <v>7</v>
      </c>
      <c r="L28" s="725" t="s">
        <v>96</v>
      </c>
      <c r="M28" s="726">
        <v>135276</v>
      </c>
      <c r="N28" s="727">
        <f t="shared" si="14"/>
        <v>341.4</v>
      </c>
      <c r="O28" s="727">
        <f t="shared" si="2"/>
        <v>341.4</v>
      </c>
      <c r="P28" s="598">
        <f t="shared" si="15"/>
        <v>6</v>
      </c>
      <c r="Q28" s="725" t="s">
        <v>96</v>
      </c>
      <c r="R28" s="726">
        <v>135277</v>
      </c>
      <c r="S28" s="727">
        <f t="shared" si="16"/>
        <v>508.2</v>
      </c>
      <c r="T28" s="727">
        <f t="shared" si="3"/>
        <v>508.2</v>
      </c>
      <c r="U28" s="598">
        <f t="shared" si="17"/>
        <v>6</v>
      </c>
      <c r="V28" s="725" t="s">
        <v>96</v>
      </c>
      <c r="W28" s="726">
        <v>135278</v>
      </c>
      <c r="X28" s="727">
        <f t="shared" si="18"/>
        <v>634.20000000000005</v>
      </c>
      <c r="Y28" s="727">
        <f t="shared" si="4"/>
        <v>634.20000000000005</v>
      </c>
      <c r="Z28" s="598">
        <f t="shared" si="19"/>
        <v>5</v>
      </c>
      <c r="AA28" s="719" t="s">
        <v>97</v>
      </c>
      <c r="AB28" s="720">
        <v>135279</v>
      </c>
      <c r="AC28" s="721">
        <f t="shared" si="20"/>
        <v>784.8</v>
      </c>
      <c r="AD28" s="721">
        <f t="shared" si="5"/>
        <v>784.8</v>
      </c>
      <c r="AE28" s="598">
        <f t="shared" si="21"/>
        <v>4</v>
      </c>
      <c r="AF28" s="589" t="s">
        <v>98</v>
      </c>
      <c r="AG28" s="590">
        <v>135280</v>
      </c>
      <c r="AH28" s="591">
        <f t="shared" si="22"/>
        <v>918.6</v>
      </c>
      <c r="AI28" s="591">
        <f t="shared" si="6"/>
        <v>918.6</v>
      </c>
      <c r="AJ28" s="598">
        <f t="shared" si="23"/>
        <v>4</v>
      </c>
      <c r="AK28" s="589" t="s">
        <v>98</v>
      </c>
      <c r="AL28" s="590">
        <v>135281</v>
      </c>
      <c r="AM28" s="591">
        <f t="shared" si="24"/>
        <v>1052.4000000000001</v>
      </c>
      <c r="AN28" s="591">
        <f t="shared" si="7"/>
        <v>1052.4000000000001</v>
      </c>
      <c r="AO28" s="598">
        <f t="shared" si="30"/>
        <v>3</v>
      </c>
      <c r="AP28" s="589" t="s">
        <v>98</v>
      </c>
      <c r="AQ28" s="590"/>
      <c r="AR28" s="591" t="str">
        <f t="shared" si="25"/>
        <v/>
      </c>
      <c r="AS28" s="783" t="s">
        <v>404</v>
      </c>
      <c r="AT28" s="598">
        <f t="shared" si="26"/>
        <v>3</v>
      </c>
      <c r="AU28" s="589" t="s">
        <v>98</v>
      </c>
      <c r="AV28" s="590">
        <v>134879</v>
      </c>
      <c r="AW28" s="591" t="str">
        <f t="shared" si="27"/>
        <v/>
      </c>
      <c r="AX28" s="591">
        <f t="shared" si="9"/>
        <v>1393.2</v>
      </c>
      <c r="AY28" s="671">
        <f t="shared" si="28"/>
        <v>3</v>
      </c>
      <c r="AZ28" s="634">
        <f t="shared" si="29"/>
        <v>76</v>
      </c>
      <c r="BA28" s="656">
        <v>0</v>
      </c>
      <c r="BB28" s="657">
        <v>252</v>
      </c>
      <c r="BC28" s="658">
        <v>8</v>
      </c>
      <c r="BD28" s="656">
        <v>266</v>
      </c>
      <c r="BE28" s="657">
        <v>266</v>
      </c>
      <c r="BF28" s="658">
        <v>7</v>
      </c>
      <c r="BG28" s="656">
        <v>284.5</v>
      </c>
      <c r="BH28" s="657">
        <v>284.5</v>
      </c>
      <c r="BI28" s="658">
        <v>6</v>
      </c>
      <c r="BJ28" s="656">
        <v>423.5</v>
      </c>
      <c r="BK28" s="657">
        <v>423.5</v>
      </c>
      <c r="BL28" s="658">
        <v>6</v>
      </c>
      <c r="BM28" s="656">
        <v>528.5</v>
      </c>
      <c r="BN28" s="657">
        <v>528.5</v>
      </c>
      <c r="BO28" s="658">
        <v>5</v>
      </c>
      <c r="BP28" s="656">
        <v>654</v>
      </c>
      <c r="BQ28" s="657">
        <v>654</v>
      </c>
      <c r="BR28" s="658">
        <v>4</v>
      </c>
      <c r="BS28" s="659">
        <v>765.5</v>
      </c>
      <c r="BT28" s="660">
        <v>765.5</v>
      </c>
      <c r="BU28" s="661">
        <v>4</v>
      </c>
      <c r="BV28" s="656">
        <v>877</v>
      </c>
      <c r="BW28" s="657">
        <v>877</v>
      </c>
      <c r="BX28" s="658">
        <v>3</v>
      </c>
      <c r="BY28" s="656">
        <v>0</v>
      </c>
      <c r="BZ28" s="657">
        <v>1009.5</v>
      </c>
      <c r="CA28" s="658">
        <v>3</v>
      </c>
      <c r="CB28" s="656">
        <v>0</v>
      </c>
      <c r="CC28" s="657">
        <v>1161</v>
      </c>
      <c r="CD28" s="658">
        <v>3</v>
      </c>
      <c r="CE28" s="655"/>
    </row>
    <row r="29" spans="1:83" ht="18.75" customHeight="1">
      <c r="A29" s="670">
        <v>83</v>
      </c>
      <c r="B29" s="589" t="s">
        <v>98</v>
      </c>
      <c r="C29" s="590"/>
      <c r="D29" s="591" t="str">
        <f t="shared" si="10"/>
        <v/>
      </c>
      <c r="E29" s="783" t="s">
        <v>404</v>
      </c>
      <c r="F29" s="598">
        <f t="shared" si="11"/>
        <v>8</v>
      </c>
      <c r="G29" s="589"/>
      <c r="H29" s="590"/>
      <c r="I29" s="591" t="str">
        <f t="shared" si="12"/>
        <v/>
      </c>
      <c r="J29" s="591" t="str">
        <f t="shared" si="1"/>
        <v/>
      </c>
      <c r="K29" s="598" t="str">
        <f t="shared" si="13"/>
        <v/>
      </c>
      <c r="L29" s="589" t="s">
        <v>98</v>
      </c>
      <c r="M29" s="590">
        <v>134880</v>
      </c>
      <c r="N29" s="591" t="str">
        <f t="shared" si="14"/>
        <v/>
      </c>
      <c r="O29" s="591">
        <f t="shared" si="2"/>
        <v>365.4</v>
      </c>
      <c r="P29" s="598">
        <f t="shared" si="15"/>
        <v>6</v>
      </c>
      <c r="Q29" s="589" t="s">
        <v>98</v>
      </c>
      <c r="R29" s="590">
        <v>134881</v>
      </c>
      <c r="S29" s="591" t="str">
        <f t="shared" si="16"/>
        <v/>
      </c>
      <c r="T29" s="591">
        <f t="shared" si="3"/>
        <v>516.6</v>
      </c>
      <c r="U29" s="598">
        <f t="shared" si="17"/>
        <v>5</v>
      </c>
      <c r="V29" s="589" t="s">
        <v>98</v>
      </c>
      <c r="W29" s="590">
        <v>134882</v>
      </c>
      <c r="X29" s="591" t="str">
        <f t="shared" si="18"/>
        <v/>
      </c>
      <c r="Y29" s="591">
        <f t="shared" si="4"/>
        <v>651</v>
      </c>
      <c r="Z29" s="598">
        <f t="shared" si="19"/>
        <v>5</v>
      </c>
      <c r="AA29" s="589" t="s">
        <v>98</v>
      </c>
      <c r="AB29" s="590"/>
      <c r="AC29" s="591" t="str">
        <f t="shared" si="20"/>
        <v/>
      </c>
      <c r="AD29" s="783" t="s">
        <v>404</v>
      </c>
      <c r="AE29" s="598">
        <f t="shared" si="21"/>
        <v>4</v>
      </c>
      <c r="AF29" s="589" t="s">
        <v>98</v>
      </c>
      <c r="AG29" s="590"/>
      <c r="AH29" s="591" t="str">
        <f t="shared" si="22"/>
        <v/>
      </c>
      <c r="AI29" s="783" t="s">
        <v>404</v>
      </c>
      <c r="AJ29" s="598">
        <f t="shared" si="23"/>
        <v>4</v>
      </c>
      <c r="AK29" s="589" t="s">
        <v>98</v>
      </c>
      <c r="AL29" s="590"/>
      <c r="AM29" s="591" t="str">
        <f t="shared" si="24"/>
        <v/>
      </c>
      <c r="AN29" s="783" t="s">
        <v>404</v>
      </c>
      <c r="AO29" s="598">
        <f t="shared" si="30"/>
        <v>3</v>
      </c>
      <c r="AP29" s="589" t="s">
        <v>98</v>
      </c>
      <c r="AQ29" s="590"/>
      <c r="AR29" s="591" t="str">
        <f t="shared" si="25"/>
        <v/>
      </c>
      <c r="AS29" s="783" t="s">
        <v>404</v>
      </c>
      <c r="AT29" s="598">
        <f t="shared" si="26"/>
        <v>3</v>
      </c>
      <c r="AU29" s="589" t="s">
        <v>98</v>
      </c>
      <c r="AV29" s="590"/>
      <c r="AW29" s="591" t="str">
        <f t="shared" si="27"/>
        <v/>
      </c>
      <c r="AX29" s="591">
        <f t="shared" si="9"/>
        <v>1405.8</v>
      </c>
      <c r="AY29" s="671">
        <f t="shared" si="28"/>
        <v>3</v>
      </c>
      <c r="AZ29" s="634">
        <f t="shared" si="29"/>
        <v>83</v>
      </c>
      <c r="BA29" s="656">
        <v>0</v>
      </c>
      <c r="BB29" s="657">
        <v>267.5</v>
      </c>
      <c r="BC29" s="658">
        <v>8</v>
      </c>
      <c r="BD29" s="656">
        <v>0</v>
      </c>
      <c r="BE29" s="657">
        <v>0</v>
      </c>
      <c r="BF29" s="658" t="str">
        <f>""</f>
        <v/>
      </c>
      <c r="BG29" s="656">
        <v>0</v>
      </c>
      <c r="BH29" s="657">
        <v>304.5</v>
      </c>
      <c r="BI29" s="658">
        <v>6</v>
      </c>
      <c r="BJ29" s="656">
        <v>0</v>
      </c>
      <c r="BK29" s="657">
        <v>430.5</v>
      </c>
      <c r="BL29" s="658">
        <v>5</v>
      </c>
      <c r="BM29" s="656">
        <v>0</v>
      </c>
      <c r="BN29" s="657">
        <v>542.5</v>
      </c>
      <c r="BO29" s="658">
        <v>5</v>
      </c>
      <c r="BP29" s="656">
        <v>0</v>
      </c>
      <c r="BQ29" s="657">
        <v>662.5</v>
      </c>
      <c r="BR29" s="658">
        <v>4</v>
      </c>
      <c r="BS29" s="659">
        <v>0</v>
      </c>
      <c r="BT29" s="660">
        <v>772</v>
      </c>
      <c r="BU29" s="661">
        <v>4</v>
      </c>
      <c r="BV29" s="656">
        <v>0</v>
      </c>
      <c r="BW29" s="657">
        <v>885</v>
      </c>
      <c r="BX29" s="658">
        <v>3</v>
      </c>
      <c r="BY29" s="656">
        <v>0</v>
      </c>
      <c r="BZ29" s="657">
        <v>1033</v>
      </c>
      <c r="CA29" s="658">
        <v>3</v>
      </c>
      <c r="CB29" s="656">
        <v>0</v>
      </c>
      <c r="CC29" s="657">
        <v>1171.5</v>
      </c>
      <c r="CD29" s="658">
        <v>3</v>
      </c>
      <c r="CE29" s="655"/>
    </row>
    <row r="30" spans="1:83" ht="18.75" customHeight="1">
      <c r="A30" s="670">
        <v>89</v>
      </c>
      <c r="B30" s="589" t="s">
        <v>98</v>
      </c>
      <c r="C30" s="590"/>
      <c r="D30" s="591" t="str">
        <f t="shared" si="10"/>
        <v/>
      </c>
      <c r="E30" s="591">
        <f t="shared" si="0"/>
        <v>339</v>
      </c>
      <c r="F30" s="598">
        <f t="shared" si="11"/>
        <v>7</v>
      </c>
      <c r="G30" s="719" t="s">
        <v>97</v>
      </c>
      <c r="H30" s="720">
        <v>137399</v>
      </c>
      <c r="I30" s="721">
        <f t="shared" si="12"/>
        <v>368.4</v>
      </c>
      <c r="J30" s="721">
        <f t="shared" si="1"/>
        <v>368.4</v>
      </c>
      <c r="K30" s="598">
        <f t="shared" si="13"/>
        <v>6</v>
      </c>
      <c r="L30" s="725" t="s">
        <v>96</v>
      </c>
      <c r="M30" s="726">
        <v>135282</v>
      </c>
      <c r="N30" s="727">
        <f t="shared" si="14"/>
        <v>391.8</v>
      </c>
      <c r="O30" s="727">
        <f t="shared" si="2"/>
        <v>391.8</v>
      </c>
      <c r="P30" s="598">
        <f t="shared" si="15"/>
        <v>6</v>
      </c>
      <c r="Q30" s="725" t="s">
        <v>96</v>
      </c>
      <c r="R30" s="726">
        <v>135283</v>
      </c>
      <c r="S30" s="727">
        <f t="shared" si="16"/>
        <v>554.4</v>
      </c>
      <c r="T30" s="727">
        <f t="shared" si="3"/>
        <v>554.4</v>
      </c>
      <c r="U30" s="598">
        <f t="shared" si="17"/>
        <v>5</v>
      </c>
      <c r="V30" s="725" t="s">
        <v>96</v>
      </c>
      <c r="W30" s="726">
        <v>135284</v>
      </c>
      <c r="X30" s="727">
        <f t="shared" si="18"/>
        <v>667.8</v>
      </c>
      <c r="Y30" s="727">
        <f t="shared" si="4"/>
        <v>667.8</v>
      </c>
      <c r="Z30" s="598">
        <f t="shared" si="19"/>
        <v>5</v>
      </c>
      <c r="AA30" s="719" t="s">
        <v>97</v>
      </c>
      <c r="AB30" s="720">
        <v>135285</v>
      </c>
      <c r="AC30" s="721">
        <f t="shared" si="20"/>
        <v>805.2</v>
      </c>
      <c r="AD30" s="721">
        <f t="shared" si="5"/>
        <v>805.2</v>
      </c>
      <c r="AE30" s="598">
        <f t="shared" si="21"/>
        <v>4</v>
      </c>
      <c r="AF30" s="589" t="s">
        <v>98</v>
      </c>
      <c r="AG30" s="590">
        <v>135286</v>
      </c>
      <c r="AH30" s="591">
        <f t="shared" si="22"/>
        <v>935.4</v>
      </c>
      <c r="AI30" s="591">
        <f t="shared" si="6"/>
        <v>935.4</v>
      </c>
      <c r="AJ30" s="598">
        <f t="shared" si="23"/>
        <v>4</v>
      </c>
      <c r="AK30" s="589" t="s">
        <v>98</v>
      </c>
      <c r="AL30" s="590">
        <v>135287</v>
      </c>
      <c r="AM30" s="591">
        <f t="shared" si="24"/>
        <v>1072.8</v>
      </c>
      <c r="AN30" s="591">
        <f t="shared" si="7"/>
        <v>1072.8</v>
      </c>
      <c r="AO30" s="598">
        <f t="shared" si="30"/>
        <v>3</v>
      </c>
      <c r="AP30" s="589" t="s">
        <v>98</v>
      </c>
      <c r="AQ30" s="590"/>
      <c r="AR30" s="591" t="str">
        <f t="shared" si="25"/>
        <v/>
      </c>
      <c r="AS30" s="591">
        <f t="shared" si="8"/>
        <v>1265.4000000000001</v>
      </c>
      <c r="AT30" s="598">
        <f t="shared" si="26"/>
        <v>3</v>
      </c>
      <c r="AU30" s="589" t="s">
        <v>98</v>
      </c>
      <c r="AV30" s="590">
        <v>134895</v>
      </c>
      <c r="AW30" s="591" t="str">
        <f t="shared" si="27"/>
        <v/>
      </c>
      <c r="AX30" s="591">
        <f t="shared" si="9"/>
        <v>1417.8</v>
      </c>
      <c r="AY30" s="671">
        <f t="shared" si="28"/>
        <v>3</v>
      </c>
      <c r="AZ30" s="634">
        <f t="shared" si="29"/>
        <v>89</v>
      </c>
      <c r="BA30" s="656">
        <v>0</v>
      </c>
      <c r="BB30" s="657">
        <v>282.5</v>
      </c>
      <c r="BC30" s="658">
        <v>7</v>
      </c>
      <c r="BD30" s="656">
        <v>307</v>
      </c>
      <c r="BE30" s="657">
        <v>307</v>
      </c>
      <c r="BF30" s="658">
        <v>6</v>
      </c>
      <c r="BG30" s="656">
        <v>326.5</v>
      </c>
      <c r="BH30" s="657">
        <v>326.5</v>
      </c>
      <c r="BI30" s="658">
        <v>6</v>
      </c>
      <c r="BJ30" s="656">
        <v>462</v>
      </c>
      <c r="BK30" s="657">
        <v>462</v>
      </c>
      <c r="BL30" s="658">
        <v>5</v>
      </c>
      <c r="BM30" s="656">
        <v>556.5</v>
      </c>
      <c r="BN30" s="657">
        <v>556.5</v>
      </c>
      <c r="BO30" s="658">
        <v>5</v>
      </c>
      <c r="BP30" s="656">
        <v>671</v>
      </c>
      <c r="BQ30" s="657">
        <v>671</v>
      </c>
      <c r="BR30" s="658">
        <v>4</v>
      </c>
      <c r="BS30" s="659">
        <v>779.5</v>
      </c>
      <c r="BT30" s="660">
        <v>779.5</v>
      </c>
      <c r="BU30" s="661">
        <v>4</v>
      </c>
      <c r="BV30" s="656">
        <v>894</v>
      </c>
      <c r="BW30" s="657">
        <v>894</v>
      </c>
      <c r="BX30" s="658">
        <v>3</v>
      </c>
      <c r="BY30" s="656">
        <v>0</v>
      </c>
      <c r="BZ30" s="657">
        <v>1054.5</v>
      </c>
      <c r="CA30" s="658">
        <v>3</v>
      </c>
      <c r="CB30" s="656">
        <v>0</v>
      </c>
      <c r="CC30" s="657">
        <v>1181.5</v>
      </c>
      <c r="CD30" s="658">
        <v>3</v>
      </c>
      <c r="CE30" s="635"/>
    </row>
    <row r="31" spans="1:83" ht="18.75" customHeight="1">
      <c r="A31" s="670">
        <v>102</v>
      </c>
      <c r="B31" s="589" t="s">
        <v>98</v>
      </c>
      <c r="C31" s="590"/>
      <c r="D31" s="591" t="str">
        <f t="shared" si="10"/>
        <v/>
      </c>
      <c r="E31" s="591">
        <f t="shared" si="0"/>
        <v>406.2</v>
      </c>
      <c r="F31" s="598">
        <f t="shared" si="11"/>
        <v>6</v>
      </c>
      <c r="G31" s="589"/>
      <c r="H31" s="590"/>
      <c r="I31" s="591" t="str">
        <f t="shared" si="12"/>
        <v/>
      </c>
      <c r="J31" s="591" t="str">
        <f t="shared" si="1"/>
        <v/>
      </c>
      <c r="K31" s="598" t="str">
        <f t="shared" si="13"/>
        <v/>
      </c>
      <c r="L31" s="589" t="s">
        <v>98</v>
      </c>
      <c r="M31" s="590">
        <v>134896</v>
      </c>
      <c r="N31" s="591" t="str">
        <f t="shared" si="14"/>
        <v/>
      </c>
      <c r="O31" s="591">
        <f t="shared" si="2"/>
        <v>411</v>
      </c>
      <c r="P31" s="598">
        <f t="shared" si="15"/>
        <v>5</v>
      </c>
      <c r="Q31" s="589" t="s">
        <v>98</v>
      </c>
      <c r="R31" s="590">
        <v>134897</v>
      </c>
      <c r="S31" s="591" t="str">
        <f t="shared" si="16"/>
        <v/>
      </c>
      <c r="T31" s="591">
        <f t="shared" si="3"/>
        <v>565.79999999999995</v>
      </c>
      <c r="U31" s="598">
        <f t="shared" si="17"/>
        <v>5</v>
      </c>
      <c r="V31" s="589" t="s">
        <v>98</v>
      </c>
      <c r="W31" s="590">
        <v>134898</v>
      </c>
      <c r="X31" s="591" t="str">
        <f t="shared" si="18"/>
        <v/>
      </c>
      <c r="Y31" s="591">
        <f t="shared" si="4"/>
        <v>696</v>
      </c>
      <c r="Z31" s="598">
        <f t="shared" si="19"/>
        <v>4</v>
      </c>
      <c r="AA31" s="589" t="s">
        <v>98</v>
      </c>
      <c r="AB31" s="590"/>
      <c r="AC31" s="591" t="str">
        <f t="shared" si="20"/>
        <v/>
      </c>
      <c r="AD31" s="591">
        <f t="shared" si="5"/>
        <v>828.6</v>
      </c>
      <c r="AE31" s="598">
        <f t="shared" si="21"/>
        <v>4</v>
      </c>
      <c r="AF31" s="589" t="s">
        <v>98</v>
      </c>
      <c r="AG31" s="590"/>
      <c r="AH31" s="591" t="str">
        <f t="shared" si="22"/>
        <v/>
      </c>
      <c r="AI31" s="783" t="s">
        <v>404</v>
      </c>
      <c r="AJ31" s="598">
        <f t="shared" si="23"/>
        <v>3</v>
      </c>
      <c r="AK31" s="589" t="s">
        <v>98</v>
      </c>
      <c r="AL31" s="590"/>
      <c r="AM31" s="591" t="str">
        <f t="shared" si="24"/>
        <v/>
      </c>
      <c r="AN31" s="783" t="s">
        <v>404</v>
      </c>
      <c r="AO31" s="598">
        <f t="shared" si="30"/>
        <v>3</v>
      </c>
      <c r="AP31" s="589" t="s">
        <v>98</v>
      </c>
      <c r="AQ31" s="590"/>
      <c r="AR31" s="591" t="str">
        <f t="shared" si="25"/>
        <v/>
      </c>
      <c r="AS31" s="783" t="s">
        <v>404</v>
      </c>
      <c r="AT31" s="598">
        <f t="shared" si="26"/>
        <v>3</v>
      </c>
      <c r="AU31" s="589" t="s">
        <v>98</v>
      </c>
      <c r="AV31" s="590"/>
      <c r="AW31" s="591" t="str">
        <f t="shared" si="27"/>
        <v/>
      </c>
      <c r="AX31" s="783" t="s">
        <v>404</v>
      </c>
      <c r="AY31" s="671">
        <f t="shared" si="28"/>
        <v>3</v>
      </c>
      <c r="AZ31" s="634">
        <f t="shared" si="29"/>
        <v>102</v>
      </c>
      <c r="BA31" s="656">
        <v>0</v>
      </c>
      <c r="BB31" s="657">
        <v>338.5</v>
      </c>
      <c r="BC31" s="658">
        <v>6</v>
      </c>
      <c r="BD31" s="656">
        <v>0</v>
      </c>
      <c r="BE31" s="657">
        <v>0</v>
      </c>
      <c r="BF31" s="658" t="str">
        <f>""</f>
        <v/>
      </c>
      <c r="BG31" s="656">
        <v>0</v>
      </c>
      <c r="BH31" s="657">
        <v>342.5</v>
      </c>
      <c r="BI31" s="658">
        <v>5</v>
      </c>
      <c r="BJ31" s="656">
        <v>0</v>
      </c>
      <c r="BK31" s="657">
        <v>471.5</v>
      </c>
      <c r="BL31" s="658">
        <v>5</v>
      </c>
      <c r="BM31" s="656">
        <v>0</v>
      </c>
      <c r="BN31" s="657">
        <v>580</v>
      </c>
      <c r="BO31" s="658">
        <v>4</v>
      </c>
      <c r="BP31" s="656">
        <v>0</v>
      </c>
      <c r="BQ31" s="657">
        <v>690.5</v>
      </c>
      <c r="BR31" s="658">
        <v>4</v>
      </c>
      <c r="BS31" s="659">
        <v>0</v>
      </c>
      <c r="BT31" s="660">
        <v>809.5</v>
      </c>
      <c r="BU31" s="661">
        <v>3</v>
      </c>
      <c r="BV31" s="656">
        <v>0</v>
      </c>
      <c r="BW31" s="657">
        <v>906.5</v>
      </c>
      <c r="BX31" s="658">
        <v>3</v>
      </c>
      <c r="BY31" s="656">
        <v>0</v>
      </c>
      <c r="BZ31" s="657">
        <v>1076</v>
      </c>
      <c r="CA31" s="658">
        <v>3</v>
      </c>
      <c r="CB31" s="656">
        <v>0</v>
      </c>
      <c r="CC31" s="657">
        <v>1212</v>
      </c>
      <c r="CD31" s="658">
        <v>3</v>
      </c>
      <c r="CE31" s="635"/>
    </row>
    <row r="32" spans="1:83" ht="18.75" customHeight="1">
      <c r="A32" s="670">
        <v>108</v>
      </c>
      <c r="B32" s="589"/>
      <c r="C32" s="590"/>
      <c r="D32" s="591" t="str">
        <f t="shared" si="10"/>
        <v/>
      </c>
      <c r="E32" s="591" t="str">
        <f t="shared" si="0"/>
        <v/>
      </c>
      <c r="F32" s="598" t="str">
        <f t="shared" si="11"/>
        <v/>
      </c>
      <c r="G32" s="719" t="s">
        <v>97</v>
      </c>
      <c r="H32" s="720">
        <v>136807</v>
      </c>
      <c r="I32" s="721">
        <f t="shared" si="12"/>
        <v>496.2</v>
      </c>
      <c r="J32" s="721" t="str">
        <f t="shared" si="1"/>
        <v/>
      </c>
      <c r="K32" s="598">
        <f t="shared" si="13"/>
        <v>6</v>
      </c>
      <c r="L32" s="725" t="s">
        <v>96</v>
      </c>
      <c r="M32" s="726">
        <v>135288</v>
      </c>
      <c r="N32" s="727">
        <f t="shared" si="14"/>
        <v>531</v>
      </c>
      <c r="O32" s="727">
        <f t="shared" si="2"/>
        <v>531</v>
      </c>
      <c r="P32" s="598">
        <f t="shared" si="15"/>
        <v>5</v>
      </c>
      <c r="Q32" s="725" t="s">
        <v>96</v>
      </c>
      <c r="R32" s="726">
        <v>135289</v>
      </c>
      <c r="S32" s="727">
        <f t="shared" si="16"/>
        <v>582</v>
      </c>
      <c r="T32" s="727">
        <f t="shared" si="3"/>
        <v>582</v>
      </c>
      <c r="U32" s="598">
        <f t="shared" si="17"/>
        <v>5</v>
      </c>
      <c r="V32" s="725" t="s">
        <v>96</v>
      </c>
      <c r="W32" s="726">
        <v>135290</v>
      </c>
      <c r="X32" s="727">
        <f t="shared" si="18"/>
        <v>718.2</v>
      </c>
      <c r="Y32" s="727">
        <f t="shared" si="4"/>
        <v>718.2</v>
      </c>
      <c r="Z32" s="598">
        <f t="shared" si="19"/>
        <v>4</v>
      </c>
      <c r="AA32" s="719" t="s">
        <v>97</v>
      </c>
      <c r="AB32" s="720">
        <v>135291</v>
      </c>
      <c r="AC32" s="721">
        <f t="shared" si="20"/>
        <v>854.4</v>
      </c>
      <c r="AD32" s="721">
        <f t="shared" si="5"/>
        <v>854.4</v>
      </c>
      <c r="AE32" s="598">
        <f t="shared" si="21"/>
        <v>4</v>
      </c>
      <c r="AF32" s="589" t="s">
        <v>98</v>
      </c>
      <c r="AG32" s="590">
        <v>135292</v>
      </c>
      <c r="AH32" s="591">
        <f t="shared" si="22"/>
        <v>988.2</v>
      </c>
      <c r="AI32" s="591">
        <f t="shared" si="6"/>
        <v>988.2</v>
      </c>
      <c r="AJ32" s="598">
        <f t="shared" si="23"/>
        <v>3</v>
      </c>
      <c r="AK32" s="589" t="s">
        <v>98</v>
      </c>
      <c r="AL32" s="590">
        <v>135293</v>
      </c>
      <c r="AM32" s="591">
        <f t="shared" si="24"/>
        <v>1121.4000000000001</v>
      </c>
      <c r="AN32" s="591">
        <f t="shared" si="7"/>
        <v>1121.4000000000001</v>
      </c>
      <c r="AO32" s="598">
        <f t="shared" si="30"/>
        <v>3</v>
      </c>
      <c r="AP32" s="589" t="s">
        <v>98</v>
      </c>
      <c r="AQ32" s="590"/>
      <c r="AR32" s="591" t="str">
        <f t="shared" si="25"/>
        <v/>
      </c>
      <c r="AS32" s="591">
        <f t="shared" si="8"/>
        <v>1324.8</v>
      </c>
      <c r="AT32" s="598">
        <f t="shared" si="26"/>
        <v>3</v>
      </c>
      <c r="AU32" s="589" t="s">
        <v>98</v>
      </c>
      <c r="AV32" s="590">
        <v>134911</v>
      </c>
      <c r="AW32" s="591" t="str">
        <f t="shared" si="27"/>
        <v/>
      </c>
      <c r="AX32" s="591">
        <f t="shared" si="9"/>
        <v>1483.8</v>
      </c>
      <c r="AY32" s="671">
        <f t="shared" si="28"/>
        <v>2</v>
      </c>
      <c r="AZ32" s="634">
        <f t="shared" si="29"/>
        <v>108</v>
      </c>
      <c r="BA32" s="656">
        <v>0</v>
      </c>
      <c r="BB32" s="657">
        <v>0</v>
      </c>
      <c r="BC32" s="658" t="str">
        <f>""</f>
        <v/>
      </c>
      <c r="BD32" s="656">
        <v>413.5</v>
      </c>
      <c r="BE32" s="657">
        <v>0</v>
      </c>
      <c r="BF32" s="658">
        <v>6</v>
      </c>
      <c r="BG32" s="656">
        <v>442.5</v>
      </c>
      <c r="BH32" s="657">
        <v>442.5</v>
      </c>
      <c r="BI32" s="658">
        <v>5</v>
      </c>
      <c r="BJ32" s="656">
        <v>485</v>
      </c>
      <c r="BK32" s="657">
        <v>485</v>
      </c>
      <c r="BL32" s="658">
        <v>5</v>
      </c>
      <c r="BM32" s="656">
        <v>598.5</v>
      </c>
      <c r="BN32" s="657">
        <v>598.5</v>
      </c>
      <c r="BO32" s="658">
        <v>4</v>
      </c>
      <c r="BP32" s="656">
        <v>712</v>
      </c>
      <c r="BQ32" s="657">
        <v>712</v>
      </c>
      <c r="BR32" s="658">
        <v>4</v>
      </c>
      <c r="BS32" s="659">
        <v>823.5</v>
      </c>
      <c r="BT32" s="660">
        <v>823.5</v>
      </c>
      <c r="BU32" s="661">
        <v>3</v>
      </c>
      <c r="BV32" s="656">
        <v>934.5</v>
      </c>
      <c r="BW32" s="657">
        <v>934.5</v>
      </c>
      <c r="BX32" s="658">
        <v>3</v>
      </c>
      <c r="BY32" s="656">
        <v>0</v>
      </c>
      <c r="BZ32" s="657">
        <v>1104</v>
      </c>
      <c r="CA32" s="658">
        <v>3</v>
      </c>
      <c r="CB32" s="656">
        <v>0</v>
      </c>
      <c r="CC32" s="657">
        <v>1236.5</v>
      </c>
      <c r="CD32" s="658">
        <v>2</v>
      </c>
      <c r="CE32" s="636"/>
    </row>
    <row r="33" spans="1:83" ht="18.75" customHeight="1">
      <c r="A33" s="670">
        <v>114</v>
      </c>
      <c r="B33" s="589"/>
      <c r="C33" s="590"/>
      <c r="D33" s="591" t="str">
        <f t="shared" si="10"/>
        <v/>
      </c>
      <c r="E33" s="591" t="str">
        <f t="shared" si="0"/>
        <v/>
      </c>
      <c r="F33" s="598" t="str">
        <f t="shared" si="11"/>
        <v/>
      </c>
      <c r="G33" s="589" t="s">
        <v>98</v>
      </c>
      <c r="H33" s="590">
        <v>136808</v>
      </c>
      <c r="I33" s="591">
        <f t="shared" si="12"/>
        <v>520.79999999999995</v>
      </c>
      <c r="J33" s="591" t="str">
        <f t="shared" si="1"/>
        <v/>
      </c>
      <c r="K33" s="598">
        <f t="shared" si="13"/>
        <v>5</v>
      </c>
      <c r="L33" s="725" t="s">
        <v>96</v>
      </c>
      <c r="M33" s="726">
        <v>135294</v>
      </c>
      <c r="N33" s="727">
        <f t="shared" si="14"/>
        <v>551.4</v>
      </c>
      <c r="O33" s="727">
        <f t="shared" si="2"/>
        <v>551.4</v>
      </c>
      <c r="P33" s="598">
        <f t="shared" si="15"/>
        <v>5</v>
      </c>
      <c r="Q33" s="719" t="s">
        <v>97</v>
      </c>
      <c r="R33" s="720">
        <v>135295</v>
      </c>
      <c r="S33" s="721">
        <f t="shared" si="16"/>
        <v>604.79999999999995</v>
      </c>
      <c r="T33" s="721">
        <f t="shared" si="3"/>
        <v>604.79999999999995</v>
      </c>
      <c r="U33" s="598">
        <f t="shared" si="17"/>
        <v>4</v>
      </c>
      <c r="V33" s="719" t="s">
        <v>97</v>
      </c>
      <c r="W33" s="720">
        <v>135296</v>
      </c>
      <c r="X33" s="721">
        <f t="shared" si="18"/>
        <v>745.2</v>
      </c>
      <c r="Y33" s="721">
        <f t="shared" si="4"/>
        <v>745.2</v>
      </c>
      <c r="Z33" s="598">
        <f t="shared" si="19"/>
        <v>4</v>
      </c>
      <c r="AA33" s="589" t="s">
        <v>98</v>
      </c>
      <c r="AB33" s="590">
        <v>135297</v>
      </c>
      <c r="AC33" s="591">
        <f t="shared" si="20"/>
        <v>886.8</v>
      </c>
      <c r="AD33" s="591">
        <f t="shared" si="5"/>
        <v>886.8</v>
      </c>
      <c r="AE33" s="598">
        <f t="shared" si="21"/>
        <v>3</v>
      </c>
      <c r="AF33" s="589" t="s">
        <v>98</v>
      </c>
      <c r="AG33" s="590">
        <v>135298</v>
      </c>
      <c r="AH33" s="591">
        <f t="shared" si="22"/>
        <v>1020.6</v>
      </c>
      <c r="AI33" s="591">
        <f t="shared" si="6"/>
        <v>1020.6</v>
      </c>
      <c r="AJ33" s="598">
        <f t="shared" si="23"/>
        <v>3</v>
      </c>
      <c r="AK33" s="589" t="s">
        <v>98</v>
      </c>
      <c r="AL33" s="590">
        <v>135299</v>
      </c>
      <c r="AM33" s="591">
        <f t="shared" si="24"/>
        <v>1155</v>
      </c>
      <c r="AN33" s="591">
        <f t="shared" si="7"/>
        <v>1155</v>
      </c>
      <c r="AO33" s="598">
        <f t="shared" si="30"/>
        <v>3</v>
      </c>
      <c r="AP33" s="589" t="s">
        <v>98</v>
      </c>
      <c r="AQ33" s="590">
        <v>134918</v>
      </c>
      <c r="AR33" s="591" t="str">
        <f t="shared" si="25"/>
        <v/>
      </c>
      <c r="AS33" s="591">
        <f t="shared" si="8"/>
        <v>1386</v>
      </c>
      <c r="AT33" s="598">
        <f t="shared" si="26"/>
        <v>3</v>
      </c>
      <c r="AU33" s="589" t="s">
        <v>98</v>
      </c>
      <c r="AV33" s="590"/>
      <c r="AW33" s="591" t="str">
        <f t="shared" si="27"/>
        <v/>
      </c>
      <c r="AX33" s="591">
        <f t="shared" si="9"/>
        <v>1545.6</v>
      </c>
      <c r="AY33" s="671">
        <f t="shared" si="28"/>
        <v>2</v>
      </c>
      <c r="AZ33" s="634">
        <f t="shared" si="29"/>
        <v>114</v>
      </c>
      <c r="BA33" s="656">
        <v>0</v>
      </c>
      <c r="BB33" s="657">
        <v>0</v>
      </c>
      <c r="BC33" s="658" t="str">
        <f>""</f>
        <v/>
      </c>
      <c r="BD33" s="656">
        <v>434</v>
      </c>
      <c r="BE33" s="657">
        <v>0</v>
      </c>
      <c r="BF33" s="658">
        <v>5</v>
      </c>
      <c r="BG33" s="656">
        <v>459.5</v>
      </c>
      <c r="BH33" s="657">
        <v>459.5</v>
      </c>
      <c r="BI33" s="658">
        <v>5</v>
      </c>
      <c r="BJ33" s="656">
        <v>504</v>
      </c>
      <c r="BK33" s="657">
        <v>504</v>
      </c>
      <c r="BL33" s="658">
        <v>4</v>
      </c>
      <c r="BM33" s="656">
        <v>621</v>
      </c>
      <c r="BN33" s="657">
        <v>621</v>
      </c>
      <c r="BO33" s="658">
        <v>4</v>
      </c>
      <c r="BP33" s="656">
        <v>739</v>
      </c>
      <c r="BQ33" s="657">
        <v>739</v>
      </c>
      <c r="BR33" s="658">
        <v>3</v>
      </c>
      <c r="BS33" s="659">
        <v>850.5</v>
      </c>
      <c r="BT33" s="660">
        <v>850.5</v>
      </c>
      <c r="BU33" s="661">
        <v>3</v>
      </c>
      <c r="BV33" s="656">
        <v>962.5</v>
      </c>
      <c r="BW33" s="657">
        <v>962.5</v>
      </c>
      <c r="BX33" s="658">
        <v>3</v>
      </c>
      <c r="BY33" s="656">
        <v>0</v>
      </c>
      <c r="BZ33" s="657">
        <v>1155</v>
      </c>
      <c r="CA33" s="658">
        <v>3</v>
      </c>
      <c r="CB33" s="656">
        <v>0</v>
      </c>
      <c r="CC33" s="657">
        <v>1288</v>
      </c>
      <c r="CD33" s="658">
        <v>2</v>
      </c>
      <c r="CE33" s="635"/>
    </row>
    <row r="34" spans="1:83" ht="18.75" customHeight="1">
      <c r="A34" s="670">
        <v>133</v>
      </c>
      <c r="B34" s="589"/>
      <c r="C34" s="590"/>
      <c r="D34" s="591" t="str">
        <f t="shared" si="10"/>
        <v/>
      </c>
      <c r="E34" s="591" t="str">
        <f t="shared" si="0"/>
        <v/>
      </c>
      <c r="F34" s="598" t="str">
        <f t="shared" si="11"/>
        <v/>
      </c>
      <c r="G34" s="589" t="s">
        <v>98</v>
      </c>
      <c r="H34" s="590">
        <v>136809</v>
      </c>
      <c r="I34" s="591">
        <f t="shared" si="12"/>
        <v>528</v>
      </c>
      <c r="J34" s="591" t="str">
        <f t="shared" si="1"/>
        <v/>
      </c>
      <c r="K34" s="598">
        <f t="shared" si="13"/>
        <v>5</v>
      </c>
      <c r="L34" s="725" t="s">
        <v>96</v>
      </c>
      <c r="M34" s="726">
        <v>135300</v>
      </c>
      <c r="N34" s="727">
        <f t="shared" si="14"/>
        <v>565.79999999999995</v>
      </c>
      <c r="O34" s="727">
        <f t="shared" si="2"/>
        <v>565.79999999999995</v>
      </c>
      <c r="P34" s="598">
        <f t="shared" si="15"/>
        <v>4</v>
      </c>
      <c r="Q34" s="725" t="s">
        <v>96</v>
      </c>
      <c r="R34" s="726">
        <v>135301</v>
      </c>
      <c r="S34" s="727">
        <f t="shared" si="16"/>
        <v>653.4</v>
      </c>
      <c r="T34" s="727">
        <f t="shared" si="3"/>
        <v>653.4</v>
      </c>
      <c r="U34" s="598">
        <f t="shared" si="17"/>
        <v>4</v>
      </c>
      <c r="V34" s="719" t="s">
        <v>97</v>
      </c>
      <c r="W34" s="720">
        <v>135302</v>
      </c>
      <c r="X34" s="721">
        <f t="shared" si="18"/>
        <v>798</v>
      </c>
      <c r="Y34" s="721">
        <f t="shared" si="4"/>
        <v>798</v>
      </c>
      <c r="Z34" s="598">
        <f t="shared" si="19"/>
        <v>3</v>
      </c>
      <c r="AA34" s="589" t="s">
        <v>98</v>
      </c>
      <c r="AB34" s="590">
        <v>135303</v>
      </c>
      <c r="AC34" s="591">
        <f t="shared" si="20"/>
        <v>931.2</v>
      </c>
      <c r="AD34" s="591">
        <f t="shared" si="5"/>
        <v>931.2</v>
      </c>
      <c r="AE34" s="598">
        <f t="shared" si="21"/>
        <v>3</v>
      </c>
      <c r="AF34" s="589" t="s">
        <v>98</v>
      </c>
      <c r="AG34" s="590">
        <v>135304</v>
      </c>
      <c r="AH34" s="591">
        <f t="shared" si="22"/>
        <v>1065.5999999999999</v>
      </c>
      <c r="AI34" s="591">
        <f t="shared" si="6"/>
        <v>1065.5999999999999</v>
      </c>
      <c r="AJ34" s="598">
        <f t="shared" si="23"/>
        <v>3</v>
      </c>
      <c r="AK34" s="589" t="s">
        <v>98</v>
      </c>
      <c r="AL34" s="590">
        <v>135305</v>
      </c>
      <c r="AM34" s="591">
        <f t="shared" si="24"/>
        <v>1198.8</v>
      </c>
      <c r="AN34" s="591">
        <f t="shared" si="7"/>
        <v>1198.8</v>
      </c>
      <c r="AO34" s="598">
        <f t="shared" si="30"/>
        <v>3</v>
      </c>
      <c r="AP34" s="589" t="s">
        <v>98</v>
      </c>
      <c r="AQ34" s="590">
        <v>134926</v>
      </c>
      <c r="AR34" s="591" t="str">
        <f t="shared" si="25"/>
        <v/>
      </c>
      <c r="AS34" s="591">
        <f t="shared" si="8"/>
        <v>1443.6</v>
      </c>
      <c r="AT34" s="598">
        <f t="shared" si="26"/>
        <v>2</v>
      </c>
      <c r="AU34" s="589" t="s">
        <v>98</v>
      </c>
      <c r="AV34" s="590">
        <v>134927</v>
      </c>
      <c r="AW34" s="591" t="str">
        <f t="shared" si="27"/>
        <v/>
      </c>
      <c r="AX34" s="591">
        <f t="shared" si="9"/>
        <v>1629</v>
      </c>
      <c r="AY34" s="671">
        <f t="shared" si="28"/>
        <v>2</v>
      </c>
      <c r="AZ34" s="634">
        <f t="shared" si="29"/>
        <v>133</v>
      </c>
      <c r="BA34" s="656">
        <v>0</v>
      </c>
      <c r="BB34" s="657">
        <v>0</v>
      </c>
      <c r="BC34" s="658" t="str">
        <f>""</f>
        <v/>
      </c>
      <c r="BD34" s="656">
        <v>440</v>
      </c>
      <c r="BE34" s="657">
        <v>0</v>
      </c>
      <c r="BF34" s="658">
        <v>5</v>
      </c>
      <c r="BG34" s="656">
        <v>471.5</v>
      </c>
      <c r="BH34" s="657">
        <v>471.5</v>
      </c>
      <c r="BI34" s="658">
        <v>4</v>
      </c>
      <c r="BJ34" s="656">
        <v>544.5</v>
      </c>
      <c r="BK34" s="657">
        <v>544.5</v>
      </c>
      <c r="BL34" s="658">
        <v>4</v>
      </c>
      <c r="BM34" s="656">
        <v>665</v>
      </c>
      <c r="BN34" s="657">
        <v>665</v>
      </c>
      <c r="BO34" s="658">
        <v>3</v>
      </c>
      <c r="BP34" s="656">
        <v>776</v>
      </c>
      <c r="BQ34" s="657">
        <v>776</v>
      </c>
      <c r="BR34" s="658">
        <v>3</v>
      </c>
      <c r="BS34" s="659">
        <v>888</v>
      </c>
      <c r="BT34" s="660">
        <v>888</v>
      </c>
      <c r="BU34" s="661">
        <v>3</v>
      </c>
      <c r="BV34" s="656">
        <v>999</v>
      </c>
      <c r="BW34" s="657">
        <v>999</v>
      </c>
      <c r="BX34" s="658">
        <v>3</v>
      </c>
      <c r="BY34" s="656">
        <v>0</v>
      </c>
      <c r="BZ34" s="657">
        <v>1203</v>
      </c>
      <c r="CA34" s="658">
        <v>2</v>
      </c>
      <c r="CB34" s="656">
        <v>0</v>
      </c>
      <c r="CC34" s="657">
        <v>1357.5</v>
      </c>
      <c r="CD34" s="658">
        <v>2</v>
      </c>
      <c r="CE34" s="655"/>
    </row>
    <row r="35" spans="1:83" ht="18.75" customHeight="1">
      <c r="A35" s="670">
        <v>140</v>
      </c>
      <c r="B35" s="589"/>
      <c r="C35" s="590"/>
      <c r="D35" s="591" t="str">
        <f t="shared" si="10"/>
        <v/>
      </c>
      <c r="E35" s="591" t="str">
        <f t="shared" si="0"/>
        <v/>
      </c>
      <c r="F35" s="598" t="str">
        <f t="shared" si="11"/>
        <v/>
      </c>
      <c r="G35" s="589"/>
      <c r="H35" s="590"/>
      <c r="I35" s="591" t="str">
        <f t="shared" si="12"/>
        <v/>
      </c>
      <c r="J35" s="591" t="str">
        <f t="shared" si="1"/>
        <v/>
      </c>
      <c r="K35" s="598" t="str">
        <f t="shared" si="13"/>
        <v/>
      </c>
      <c r="L35" s="589"/>
      <c r="M35" s="590"/>
      <c r="N35" s="591" t="str">
        <f t="shared" ref="N35" si="31">IF(BG35&lt;&gt;0,ROUND(BG35*(1-$AX$9)*$BA$1,2),"")</f>
        <v/>
      </c>
      <c r="O35" s="591" t="str">
        <f t="shared" ref="O35" si="32">IF(BH35&lt;&gt;0,ROUND(BH35*(1-$AX$9)*$BA$1,2),"")</f>
        <v/>
      </c>
      <c r="P35" s="598" t="str">
        <f t="shared" ref="P35" si="33">BI35</f>
        <v/>
      </c>
      <c r="Q35" s="589" t="s">
        <v>98</v>
      </c>
      <c r="R35" s="590"/>
      <c r="S35" s="591" t="str">
        <f t="shared" si="16"/>
        <v/>
      </c>
      <c r="T35" s="591">
        <f t="shared" si="3"/>
        <v>680.4</v>
      </c>
      <c r="U35" s="598">
        <f t="shared" si="17"/>
        <v>4</v>
      </c>
      <c r="V35" s="589" t="s">
        <v>98</v>
      </c>
      <c r="W35" s="590"/>
      <c r="X35" s="591" t="str">
        <f t="shared" si="18"/>
        <v/>
      </c>
      <c r="Y35" s="591">
        <f t="shared" si="4"/>
        <v>844.2</v>
      </c>
      <c r="Z35" s="598">
        <f t="shared" si="19"/>
        <v>3</v>
      </c>
      <c r="AA35" s="589" t="s">
        <v>98</v>
      </c>
      <c r="AB35" s="590">
        <v>134931</v>
      </c>
      <c r="AC35" s="591" t="str">
        <f t="shared" si="20"/>
        <v/>
      </c>
      <c r="AD35" s="591">
        <f t="shared" si="5"/>
        <v>984.6</v>
      </c>
      <c r="AE35" s="598">
        <f t="shared" si="21"/>
        <v>3</v>
      </c>
      <c r="AF35" s="589" t="s">
        <v>98</v>
      </c>
      <c r="AG35" s="590"/>
      <c r="AH35" s="591" t="str">
        <f t="shared" si="22"/>
        <v/>
      </c>
      <c r="AI35" s="783" t="s">
        <v>404</v>
      </c>
      <c r="AJ35" s="598">
        <f t="shared" si="23"/>
        <v>3</v>
      </c>
      <c r="AK35" s="589" t="s">
        <v>98</v>
      </c>
      <c r="AL35" s="590"/>
      <c r="AM35" s="591" t="str">
        <f t="shared" si="24"/>
        <v/>
      </c>
      <c r="AN35" s="783" t="s">
        <v>404</v>
      </c>
      <c r="AO35" s="598">
        <f t="shared" si="30"/>
        <v>3</v>
      </c>
      <c r="AP35" s="589" t="s">
        <v>98</v>
      </c>
      <c r="AQ35" s="590"/>
      <c r="AR35" s="591" t="str">
        <f t="shared" si="25"/>
        <v/>
      </c>
      <c r="AS35" s="783" t="s">
        <v>404</v>
      </c>
      <c r="AT35" s="598">
        <f t="shared" si="26"/>
        <v>2</v>
      </c>
      <c r="AU35" s="589" t="s">
        <v>98</v>
      </c>
      <c r="AV35" s="590"/>
      <c r="AW35" s="591" t="str">
        <f t="shared" si="27"/>
        <v/>
      </c>
      <c r="AX35" s="591">
        <f t="shared" si="9"/>
        <v>1665</v>
      </c>
      <c r="AY35" s="671">
        <f t="shared" si="28"/>
        <v>2</v>
      </c>
      <c r="AZ35" s="634">
        <f t="shared" si="29"/>
        <v>140</v>
      </c>
      <c r="BA35" s="656">
        <v>0</v>
      </c>
      <c r="BB35" s="657">
        <v>0</v>
      </c>
      <c r="BC35" s="658" t="str">
        <f>""</f>
        <v/>
      </c>
      <c r="BD35" s="656">
        <v>0</v>
      </c>
      <c r="BE35" s="657">
        <v>0</v>
      </c>
      <c r="BF35" s="658" t="str">
        <f>""</f>
        <v/>
      </c>
      <c r="BG35" s="656">
        <v>0</v>
      </c>
      <c r="BH35" s="657">
        <v>0</v>
      </c>
      <c r="BI35" s="658" t="str">
        <f>""</f>
        <v/>
      </c>
      <c r="BJ35" s="656">
        <v>0</v>
      </c>
      <c r="BK35" s="657">
        <v>567</v>
      </c>
      <c r="BL35" s="658">
        <v>4</v>
      </c>
      <c r="BM35" s="656">
        <v>0</v>
      </c>
      <c r="BN35" s="657">
        <v>703.5</v>
      </c>
      <c r="BO35" s="658">
        <v>3</v>
      </c>
      <c r="BP35" s="656">
        <v>0</v>
      </c>
      <c r="BQ35" s="657">
        <v>820.5</v>
      </c>
      <c r="BR35" s="658">
        <v>3</v>
      </c>
      <c r="BS35" s="659">
        <v>0</v>
      </c>
      <c r="BT35" s="660">
        <v>930</v>
      </c>
      <c r="BU35" s="661">
        <v>3</v>
      </c>
      <c r="BV35" s="656">
        <v>0</v>
      </c>
      <c r="BW35" s="657">
        <v>1043</v>
      </c>
      <c r="BX35" s="658">
        <v>3</v>
      </c>
      <c r="BY35" s="656">
        <v>0</v>
      </c>
      <c r="BZ35" s="657">
        <v>1246</v>
      </c>
      <c r="CA35" s="658">
        <v>2</v>
      </c>
      <c r="CB35" s="656">
        <v>0</v>
      </c>
      <c r="CC35" s="657">
        <v>1387.5</v>
      </c>
      <c r="CD35" s="658">
        <v>2</v>
      </c>
      <c r="CE35" s="635"/>
    </row>
    <row r="36" spans="1:83" ht="18.75" customHeight="1">
      <c r="A36" s="670">
        <v>159</v>
      </c>
      <c r="B36" s="589"/>
      <c r="C36" s="590"/>
      <c r="D36" s="591" t="str">
        <f t="shared" si="10"/>
        <v/>
      </c>
      <c r="E36" s="591" t="str">
        <f t="shared" si="0"/>
        <v/>
      </c>
      <c r="F36" s="598" t="str">
        <f t="shared" si="11"/>
        <v/>
      </c>
      <c r="G36" s="589" t="s">
        <v>98</v>
      </c>
      <c r="H36" s="590">
        <v>136941</v>
      </c>
      <c r="I36" s="591">
        <f t="shared" si="12"/>
        <v>598.79999999999995</v>
      </c>
      <c r="J36" s="591" t="str">
        <f t="shared" si="1"/>
        <v/>
      </c>
      <c r="K36" s="598">
        <f t="shared" si="13"/>
        <v>4</v>
      </c>
      <c r="L36" s="725" t="s">
        <v>96</v>
      </c>
      <c r="M36" s="726">
        <v>135306</v>
      </c>
      <c r="N36" s="727">
        <f t="shared" si="14"/>
        <v>634.20000000000005</v>
      </c>
      <c r="O36" s="727">
        <f t="shared" si="2"/>
        <v>634.20000000000005</v>
      </c>
      <c r="P36" s="598">
        <f t="shared" si="15"/>
        <v>4</v>
      </c>
      <c r="Q36" s="725" t="s">
        <v>96</v>
      </c>
      <c r="R36" s="726">
        <v>135307</v>
      </c>
      <c r="S36" s="727">
        <f t="shared" si="16"/>
        <v>729.6</v>
      </c>
      <c r="T36" s="727">
        <f t="shared" si="3"/>
        <v>729.6</v>
      </c>
      <c r="U36" s="598">
        <f t="shared" si="17"/>
        <v>3</v>
      </c>
      <c r="V36" s="725" t="s">
        <v>96</v>
      </c>
      <c r="W36" s="726">
        <v>135308</v>
      </c>
      <c r="X36" s="727">
        <f t="shared" si="18"/>
        <v>886.8</v>
      </c>
      <c r="Y36" s="727">
        <f t="shared" si="4"/>
        <v>886.8</v>
      </c>
      <c r="Z36" s="598">
        <f t="shared" si="19"/>
        <v>3</v>
      </c>
      <c r="AA36" s="589" t="s">
        <v>98</v>
      </c>
      <c r="AB36" s="590">
        <v>135309</v>
      </c>
      <c r="AC36" s="591">
        <f t="shared" si="20"/>
        <v>1045.8</v>
      </c>
      <c r="AD36" s="591">
        <f t="shared" si="5"/>
        <v>1045.8</v>
      </c>
      <c r="AE36" s="598">
        <f t="shared" si="21"/>
        <v>3</v>
      </c>
      <c r="AF36" s="589" t="s">
        <v>98</v>
      </c>
      <c r="AG36" s="590">
        <v>135310</v>
      </c>
      <c r="AH36" s="591">
        <f t="shared" si="22"/>
        <v>1180.8</v>
      </c>
      <c r="AI36" s="591">
        <f t="shared" si="6"/>
        <v>1180.8</v>
      </c>
      <c r="AJ36" s="598">
        <f t="shared" si="23"/>
        <v>3</v>
      </c>
      <c r="AK36" s="589" t="s">
        <v>98</v>
      </c>
      <c r="AL36" s="590">
        <v>135311</v>
      </c>
      <c r="AM36" s="591">
        <f t="shared" si="24"/>
        <v>1314.6</v>
      </c>
      <c r="AN36" s="591">
        <f t="shared" si="7"/>
        <v>1314.6</v>
      </c>
      <c r="AO36" s="598">
        <f t="shared" si="30"/>
        <v>2</v>
      </c>
      <c r="AP36" s="589" t="s">
        <v>98</v>
      </c>
      <c r="AQ36" s="590"/>
      <c r="AR36" s="591" t="str">
        <f t="shared" si="25"/>
        <v/>
      </c>
      <c r="AS36" s="783" t="s">
        <v>404</v>
      </c>
      <c r="AT36" s="598">
        <f t="shared" si="26"/>
        <v>2</v>
      </c>
      <c r="AU36" s="589" t="s">
        <v>98</v>
      </c>
      <c r="AV36" s="590">
        <v>134943</v>
      </c>
      <c r="AW36" s="591" t="str">
        <f t="shared" si="27"/>
        <v/>
      </c>
      <c r="AX36" s="591">
        <f t="shared" si="9"/>
        <v>1765.2</v>
      </c>
      <c r="AY36" s="671">
        <f t="shared" si="28"/>
        <v>2</v>
      </c>
      <c r="AZ36" s="634">
        <f t="shared" si="29"/>
        <v>159</v>
      </c>
      <c r="BA36" s="656">
        <v>0</v>
      </c>
      <c r="BB36" s="657">
        <v>0</v>
      </c>
      <c r="BC36" s="658" t="str">
        <f>""</f>
        <v/>
      </c>
      <c r="BD36" s="656">
        <v>499</v>
      </c>
      <c r="BE36" s="657">
        <v>0</v>
      </c>
      <c r="BF36" s="658">
        <v>4</v>
      </c>
      <c r="BG36" s="656">
        <v>528.5</v>
      </c>
      <c r="BH36" s="657">
        <v>528.5</v>
      </c>
      <c r="BI36" s="658">
        <v>4</v>
      </c>
      <c r="BJ36" s="656">
        <v>608</v>
      </c>
      <c r="BK36" s="657">
        <v>608</v>
      </c>
      <c r="BL36" s="658">
        <v>3</v>
      </c>
      <c r="BM36" s="656">
        <v>739</v>
      </c>
      <c r="BN36" s="657">
        <v>739</v>
      </c>
      <c r="BO36" s="658">
        <v>3</v>
      </c>
      <c r="BP36" s="656">
        <v>871.5</v>
      </c>
      <c r="BQ36" s="657">
        <v>871.5</v>
      </c>
      <c r="BR36" s="658">
        <v>3</v>
      </c>
      <c r="BS36" s="659">
        <v>984</v>
      </c>
      <c r="BT36" s="660">
        <v>984</v>
      </c>
      <c r="BU36" s="661">
        <v>3</v>
      </c>
      <c r="BV36" s="656">
        <v>1095.5</v>
      </c>
      <c r="BW36" s="657">
        <v>1095.5</v>
      </c>
      <c r="BX36" s="658">
        <v>2</v>
      </c>
      <c r="BY36" s="656">
        <v>0</v>
      </c>
      <c r="BZ36" s="657">
        <v>1295.5</v>
      </c>
      <c r="CA36" s="658">
        <v>2</v>
      </c>
      <c r="CB36" s="656">
        <v>0</v>
      </c>
      <c r="CC36" s="657">
        <v>1471</v>
      </c>
      <c r="CD36" s="658">
        <v>2</v>
      </c>
      <c r="CE36" s="635"/>
    </row>
    <row r="37" spans="1:83" ht="18.75" customHeight="1">
      <c r="A37" s="670">
        <v>169</v>
      </c>
      <c r="B37" s="589"/>
      <c r="C37" s="590"/>
      <c r="D37" s="591" t="str">
        <f t="shared" si="10"/>
        <v/>
      </c>
      <c r="E37" s="591" t="str">
        <f t="shared" si="0"/>
        <v/>
      </c>
      <c r="F37" s="598" t="str">
        <f t="shared" si="11"/>
        <v/>
      </c>
      <c r="G37" s="589" t="s">
        <v>98</v>
      </c>
      <c r="H37" s="590">
        <v>136954</v>
      </c>
      <c r="I37" s="591">
        <f t="shared" si="12"/>
        <v>630</v>
      </c>
      <c r="J37" s="591" t="str">
        <f t="shared" si="1"/>
        <v/>
      </c>
      <c r="K37" s="598">
        <f t="shared" si="13"/>
        <v>4</v>
      </c>
      <c r="L37" s="589" t="s">
        <v>98</v>
      </c>
      <c r="M37" s="590">
        <v>135312</v>
      </c>
      <c r="N37" s="591">
        <f t="shared" si="14"/>
        <v>669</v>
      </c>
      <c r="O37" s="591" t="str">
        <f t="shared" si="2"/>
        <v/>
      </c>
      <c r="P37" s="598">
        <f t="shared" si="15"/>
        <v>4</v>
      </c>
      <c r="Q37" s="589" t="s">
        <v>98</v>
      </c>
      <c r="R37" s="590">
        <v>135313</v>
      </c>
      <c r="S37" s="591">
        <f t="shared" si="16"/>
        <v>765.6</v>
      </c>
      <c r="T37" s="591">
        <f t="shared" si="3"/>
        <v>765.6</v>
      </c>
      <c r="U37" s="598">
        <f t="shared" si="17"/>
        <v>3</v>
      </c>
      <c r="V37" s="589" t="s">
        <v>98</v>
      </c>
      <c r="W37" s="590">
        <v>135314</v>
      </c>
      <c r="X37" s="591">
        <f t="shared" si="18"/>
        <v>927.6</v>
      </c>
      <c r="Y37" s="591">
        <f t="shared" si="4"/>
        <v>927.6</v>
      </c>
      <c r="Z37" s="598">
        <f t="shared" si="19"/>
        <v>3</v>
      </c>
      <c r="AA37" s="589" t="s">
        <v>98</v>
      </c>
      <c r="AB37" s="590">
        <v>135315</v>
      </c>
      <c r="AC37" s="591">
        <f t="shared" si="20"/>
        <v>1093.2</v>
      </c>
      <c r="AD37" s="591">
        <f t="shared" si="5"/>
        <v>1093.2</v>
      </c>
      <c r="AE37" s="598">
        <f t="shared" si="21"/>
        <v>3</v>
      </c>
      <c r="AF37" s="589" t="s">
        <v>98</v>
      </c>
      <c r="AG37" s="590">
        <v>135316</v>
      </c>
      <c r="AH37" s="591">
        <f t="shared" si="22"/>
        <v>1230.5999999999999</v>
      </c>
      <c r="AI37" s="591">
        <f t="shared" si="6"/>
        <v>1230.5999999999999</v>
      </c>
      <c r="AJ37" s="598">
        <f t="shared" si="23"/>
        <v>2</v>
      </c>
      <c r="AK37" s="589" t="s">
        <v>98</v>
      </c>
      <c r="AL37" s="590">
        <v>135317</v>
      </c>
      <c r="AM37" s="783" t="s">
        <v>404</v>
      </c>
      <c r="AN37" s="783" t="s">
        <v>404</v>
      </c>
      <c r="AO37" s="598">
        <f t="shared" si="30"/>
        <v>2</v>
      </c>
      <c r="AP37" s="589" t="s">
        <v>98</v>
      </c>
      <c r="AQ37" s="590"/>
      <c r="AR37" s="591" t="str">
        <f t="shared" si="25"/>
        <v/>
      </c>
      <c r="AS37" s="783" t="s">
        <v>404</v>
      </c>
      <c r="AT37" s="598">
        <f t="shared" si="26"/>
        <v>2</v>
      </c>
      <c r="AU37" s="589" t="s">
        <v>98</v>
      </c>
      <c r="AV37" s="590"/>
      <c r="AW37" s="591" t="str">
        <f t="shared" si="27"/>
        <v/>
      </c>
      <c r="AX37" s="783" t="s">
        <v>404</v>
      </c>
      <c r="AY37" s="671">
        <f t="shared" si="28"/>
        <v>2</v>
      </c>
      <c r="AZ37" s="634">
        <f t="shared" si="29"/>
        <v>169</v>
      </c>
      <c r="BA37" s="656">
        <v>0</v>
      </c>
      <c r="BB37" s="657">
        <v>0</v>
      </c>
      <c r="BC37" s="658" t="str">
        <f>""</f>
        <v/>
      </c>
      <c r="BD37" s="656">
        <v>525</v>
      </c>
      <c r="BE37" s="657">
        <v>0</v>
      </c>
      <c r="BF37" s="658">
        <v>4</v>
      </c>
      <c r="BG37" s="656">
        <v>557.5</v>
      </c>
      <c r="BH37" s="657">
        <v>0</v>
      </c>
      <c r="BI37" s="658">
        <v>4</v>
      </c>
      <c r="BJ37" s="656">
        <v>638</v>
      </c>
      <c r="BK37" s="657">
        <v>638</v>
      </c>
      <c r="BL37" s="658">
        <v>3</v>
      </c>
      <c r="BM37" s="656">
        <v>773</v>
      </c>
      <c r="BN37" s="657">
        <v>773</v>
      </c>
      <c r="BO37" s="658">
        <v>3</v>
      </c>
      <c r="BP37" s="656">
        <v>911</v>
      </c>
      <c r="BQ37" s="657">
        <v>911</v>
      </c>
      <c r="BR37" s="658">
        <v>3</v>
      </c>
      <c r="BS37" s="659">
        <v>1025.5</v>
      </c>
      <c r="BT37" s="660">
        <v>1025.5</v>
      </c>
      <c r="BU37" s="661">
        <v>2</v>
      </c>
      <c r="BV37" s="656">
        <v>1140</v>
      </c>
      <c r="BW37" s="657">
        <v>1140</v>
      </c>
      <c r="BX37" s="658">
        <v>2</v>
      </c>
      <c r="BY37" s="656">
        <v>0</v>
      </c>
      <c r="BZ37" s="657">
        <v>1352</v>
      </c>
      <c r="CA37" s="658">
        <v>2</v>
      </c>
      <c r="CB37" s="656">
        <v>0</v>
      </c>
      <c r="CC37" s="657">
        <v>1518</v>
      </c>
      <c r="CD37" s="658">
        <v>2</v>
      </c>
      <c r="CE37" s="655"/>
    </row>
    <row r="38" spans="1:83" ht="18.75" customHeight="1">
      <c r="A38" s="670">
        <v>194</v>
      </c>
      <c r="B38" s="589"/>
      <c r="C38" s="590"/>
      <c r="D38" s="591" t="str">
        <f t="shared" si="10"/>
        <v/>
      </c>
      <c r="E38" s="591" t="str">
        <f t="shared" si="0"/>
        <v/>
      </c>
      <c r="F38" s="598" t="str">
        <f t="shared" si="11"/>
        <v/>
      </c>
      <c r="G38" s="589"/>
      <c r="H38" s="590"/>
      <c r="I38" s="591" t="str">
        <f t="shared" si="12"/>
        <v/>
      </c>
      <c r="J38" s="591" t="str">
        <f t="shared" si="1"/>
        <v/>
      </c>
      <c r="K38" s="598" t="str">
        <f t="shared" si="13"/>
        <v/>
      </c>
      <c r="L38" s="589" t="s">
        <v>98</v>
      </c>
      <c r="M38" s="590"/>
      <c r="N38" s="591" t="str">
        <f t="shared" si="14"/>
        <v/>
      </c>
      <c r="O38" s="783" t="s">
        <v>404</v>
      </c>
      <c r="P38" s="598">
        <f t="shared" si="15"/>
        <v>3</v>
      </c>
      <c r="Q38" s="589" t="s">
        <v>98</v>
      </c>
      <c r="R38" s="590"/>
      <c r="S38" s="591" t="str">
        <f t="shared" si="16"/>
        <v/>
      </c>
      <c r="T38" s="783" t="s">
        <v>404</v>
      </c>
      <c r="U38" s="598">
        <f t="shared" si="17"/>
        <v>3</v>
      </c>
      <c r="V38" s="589" t="s">
        <v>98</v>
      </c>
      <c r="W38" s="590"/>
      <c r="X38" s="591" t="str">
        <f t="shared" si="18"/>
        <v/>
      </c>
      <c r="Y38" s="783" t="s">
        <v>404</v>
      </c>
      <c r="Z38" s="598">
        <f t="shared" si="19"/>
        <v>3</v>
      </c>
      <c r="AA38" s="589" t="s">
        <v>98</v>
      </c>
      <c r="AB38" s="590"/>
      <c r="AC38" s="591" t="str">
        <f t="shared" si="20"/>
        <v/>
      </c>
      <c r="AD38" s="783" t="s">
        <v>404</v>
      </c>
      <c r="AE38" s="598">
        <f t="shared" si="21"/>
        <v>2</v>
      </c>
      <c r="AF38" s="589" t="s">
        <v>98</v>
      </c>
      <c r="AG38" s="590"/>
      <c r="AH38" s="591" t="str">
        <f t="shared" si="22"/>
        <v/>
      </c>
      <c r="AI38" s="783" t="s">
        <v>404</v>
      </c>
      <c r="AJ38" s="598">
        <f t="shared" si="23"/>
        <v>2</v>
      </c>
      <c r="AK38" s="589" t="s">
        <v>98</v>
      </c>
      <c r="AL38" s="590"/>
      <c r="AM38" s="591" t="str">
        <f t="shared" si="24"/>
        <v/>
      </c>
      <c r="AN38" s="783" t="s">
        <v>404</v>
      </c>
      <c r="AO38" s="598">
        <f t="shared" si="30"/>
        <v>2</v>
      </c>
      <c r="AP38" s="589" t="s">
        <v>98</v>
      </c>
      <c r="AQ38" s="590"/>
      <c r="AR38" s="591" t="str">
        <f t="shared" si="25"/>
        <v/>
      </c>
      <c r="AS38" s="783" t="s">
        <v>404</v>
      </c>
      <c r="AT38" s="598">
        <f t="shared" si="26"/>
        <v>2</v>
      </c>
      <c r="AU38" s="589" t="s">
        <v>98</v>
      </c>
      <c r="AV38" s="590"/>
      <c r="AW38" s="591" t="str">
        <f t="shared" si="27"/>
        <v/>
      </c>
      <c r="AX38" s="783" t="s">
        <v>404</v>
      </c>
      <c r="AY38" s="671">
        <f t="shared" si="28"/>
        <v>2</v>
      </c>
      <c r="AZ38" s="634">
        <f t="shared" si="29"/>
        <v>194</v>
      </c>
      <c r="BA38" s="656">
        <v>0</v>
      </c>
      <c r="BB38" s="657">
        <v>0</v>
      </c>
      <c r="BC38" s="658" t="str">
        <f>""</f>
        <v/>
      </c>
      <c r="BD38" s="656">
        <v>0</v>
      </c>
      <c r="BE38" s="657">
        <v>0</v>
      </c>
      <c r="BF38" s="658" t="str">
        <f>""</f>
        <v/>
      </c>
      <c r="BG38" s="656">
        <v>0</v>
      </c>
      <c r="BH38" s="657">
        <v>587.5</v>
      </c>
      <c r="BI38" s="658">
        <v>3</v>
      </c>
      <c r="BJ38" s="656">
        <v>0</v>
      </c>
      <c r="BK38" s="657">
        <v>695</v>
      </c>
      <c r="BL38" s="658">
        <v>3</v>
      </c>
      <c r="BM38" s="656">
        <v>0</v>
      </c>
      <c r="BN38" s="657">
        <v>824.5</v>
      </c>
      <c r="BO38" s="658">
        <v>3</v>
      </c>
      <c r="BP38" s="656">
        <v>0</v>
      </c>
      <c r="BQ38" s="657">
        <v>988</v>
      </c>
      <c r="BR38" s="658">
        <v>2</v>
      </c>
      <c r="BS38" s="659">
        <v>0</v>
      </c>
      <c r="BT38" s="660">
        <v>1110.5</v>
      </c>
      <c r="BU38" s="661">
        <v>2</v>
      </c>
      <c r="BV38" s="656">
        <v>0</v>
      </c>
      <c r="BW38" s="657">
        <v>1232</v>
      </c>
      <c r="BX38" s="658">
        <v>2</v>
      </c>
      <c r="BY38" s="656">
        <v>0</v>
      </c>
      <c r="BZ38" s="657">
        <v>1424.5</v>
      </c>
      <c r="CA38" s="658">
        <v>2</v>
      </c>
      <c r="CB38" s="656">
        <v>0</v>
      </c>
      <c r="CC38" s="657">
        <v>1610</v>
      </c>
      <c r="CD38" s="658">
        <v>2</v>
      </c>
      <c r="CE38" s="636"/>
    </row>
    <row r="39" spans="1:83" ht="18.75" customHeight="1">
      <c r="A39" s="670">
        <v>205</v>
      </c>
      <c r="B39" s="589"/>
      <c r="C39" s="590"/>
      <c r="D39" s="591" t="str">
        <f t="shared" si="10"/>
        <v/>
      </c>
      <c r="E39" s="591" t="str">
        <f t="shared" si="0"/>
        <v/>
      </c>
      <c r="F39" s="598" t="str">
        <f t="shared" si="11"/>
        <v/>
      </c>
      <c r="G39" s="589"/>
      <c r="H39" s="590"/>
      <c r="I39" s="591" t="str">
        <f t="shared" si="12"/>
        <v/>
      </c>
      <c r="J39" s="591" t="str">
        <f t="shared" si="1"/>
        <v/>
      </c>
      <c r="K39" s="598" t="str">
        <f t="shared" si="13"/>
        <v/>
      </c>
      <c r="L39" s="589" t="s">
        <v>98</v>
      </c>
      <c r="M39" s="590"/>
      <c r="N39" s="591" t="str">
        <f t="shared" si="14"/>
        <v/>
      </c>
      <c r="O39" s="591">
        <f t="shared" si="2"/>
        <v>766.8</v>
      </c>
      <c r="P39" s="598">
        <f t="shared" si="15"/>
        <v>3</v>
      </c>
      <c r="Q39" s="589" t="s">
        <v>98</v>
      </c>
      <c r="R39" s="590"/>
      <c r="S39" s="591" t="str">
        <f t="shared" si="16"/>
        <v/>
      </c>
      <c r="T39" s="783" t="s">
        <v>404</v>
      </c>
      <c r="U39" s="598">
        <f t="shared" si="17"/>
        <v>3</v>
      </c>
      <c r="V39" s="589" t="s">
        <v>98</v>
      </c>
      <c r="W39" s="590">
        <v>134961</v>
      </c>
      <c r="X39" s="591" t="str">
        <f t="shared" si="18"/>
        <v/>
      </c>
      <c r="Y39" s="783" t="s">
        <v>404</v>
      </c>
      <c r="Z39" s="598">
        <f t="shared" si="19"/>
        <v>2</v>
      </c>
      <c r="AA39" s="589" t="s">
        <v>98</v>
      </c>
      <c r="AB39" s="590"/>
      <c r="AC39" s="591" t="str">
        <f t="shared" si="20"/>
        <v/>
      </c>
      <c r="AD39" s="591">
        <f t="shared" si="5"/>
        <v>1268.4000000000001</v>
      </c>
      <c r="AE39" s="598">
        <f t="shared" si="21"/>
        <v>2</v>
      </c>
      <c r="AF39" s="589" t="s">
        <v>98</v>
      </c>
      <c r="AG39" s="590">
        <v>134963</v>
      </c>
      <c r="AH39" s="591" t="str">
        <f t="shared" si="22"/>
        <v/>
      </c>
      <c r="AI39" s="591">
        <f t="shared" si="6"/>
        <v>1414.2</v>
      </c>
      <c r="AJ39" s="598">
        <f t="shared" si="23"/>
        <v>2</v>
      </c>
      <c r="AK39" s="589" t="s">
        <v>98</v>
      </c>
      <c r="AL39" s="590"/>
      <c r="AM39" s="591" t="str">
        <f t="shared" si="24"/>
        <v/>
      </c>
      <c r="AN39" s="783" t="s">
        <v>404</v>
      </c>
      <c r="AO39" s="598">
        <f t="shared" si="30"/>
        <v>2</v>
      </c>
      <c r="AP39" s="589" t="s">
        <v>98</v>
      </c>
      <c r="AQ39" s="590"/>
      <c r="AR39" s="591" t="str">
        <f t="shared" si="25"/>
        <v/>
      </c>
      <c r="AS39" s="783" t="s">
        <v>404</v>
      </c>
      <c r="AT39" s="598">
        <f t="shared" si="26"/>
        <v>2</v>
      </c>
      <c r="AU39" s="589" t="s">
        <v>98</v>
      </c>
      <c r="AV39" s="590"/>
      <c r="AW39" s="591" t="str">
        <f t="shared" si="27"/>
        <v/>
      </c>
      <c r="AX39" s="783" t="s">
        <v>404</v>
      </c>
      <c r="AY39" s="671">
        <f t="shared" si="28"/>
        <v>2</v>
      </c>
      <c r="AZ39" s="634">
        <f t="shared" si="29"/>
        <v>205</v>
      </c>
      <c r="BA39" s="656">
        <v>0</v>
      </c>
      <c r="BB39" s="657">
        <v>0</v>
      </c>
      <c r="BC39" s="658" t="str">
        <f>""</f>
        <v/>
      </c>
      <c r="BD39" s="656">
        <v>0</v>
      </c>
      <c r="BE39" s="657">
        <v>0</v>
      </c>
      <c r="BF39" s="658" t="str">
        <f>""</f>
        <v/>
      </c>
      <c r="BG39" s="656">
        <v>0</v>
      </c>
      <c r="BH39" s="657">
        <v>639</v>
      </c>
      <c r="BI39" s="658">
        <v>3</v>
      </c>
      <c r="BJ39" s="656">
        <v>0</v>
      </c>
      <c r="BK39" s="657">
        <v>737.5</v>
      </c>
      <c r="BL39" s="658">
        <v>3</v>
      </c>
      <c r="BM39" s="656">
        <v>0</v>
      </c>
      <c r="BN39" s="657">
        <v>894</v>
      </c>
      <c r="BO39" s="658">
        <v>2</v>
      </c>
      <c r="BP39" s="656">
        <v>0</v>
      </c>
      <c r="BQ39" s="657">
        <v>1057</v>
      </c>
      <c r="BR39" s="658">
        <v>2</v>
      </c>
      <c r="BS39" s="659">
        <v>0</v>
      </c>
      <c r="BT39" s="660">
        <v>1178.5</v>
      </c>
      <c r="BU39" s="661">
        <v>2</v>
      </c>
      <c r="BV39" s="656">
        <v>0</v>
      </c>
      <c r="BW39" s="657">
        <v>1325.5</v>
      </c>
      <c r="BX39" s="658">
        <v>2</v>
      </c>
      <c r="BY39" s="656">
        <v>0</v>
      </c>
      <c r="BZ39" s="657">
        <v>1511</v>
      </c>
      <c r="CA39" s="658">
        <v>2</v>
      </c>
      <c r="CB39" s="656">
        <v>0</v>
      </c>
      <c r="CC39" s="657">
        <v>1707</v>
      </c>
      <c r="CD39" s="658">
        <v>2</v>
      </c>
      <c r="CE39" s="636"/>
    </row>
    <row r="40" spans="1:83" ht="18.75" customHeight="1">
      <c r="A40" s="670">
        <v>219</v>
      </c>
      <c r="B40" s="589"/>
      <c r="C40" s="590"/>
      <c r="D40" s="591" t="str">
        <f t="shared" si="10"/>
        <v/>
      </c>
      <c r="E40" s="591" t="str">
        <f t="shared" si="0"/>
        <v/>
      </c>
      <c r="F40" s="598" t="str">
        <f t="shared" si="11"/>
        <v/>
      </c>
      <c r="G40" s="589" t="s">
        <v>98</v>
      </c>
      <c r="H40" s="590">
        <v>137056</v>
      </c>
      <c r="I40" s="591">
        <f t="shared" si="12"/>
        <v>817.2</v>
      </c>
      <c r="J40" s="591" t="str">
        <f t="shared" si="1"/>
        <v/>
      </c>
      <c r="K40" s="598">
        <f t="shared" si="13"/>
        <v>3</v>
      </c>
      <c r="L40" s="725" t="s">
        <v>96</v>
      </c>
      <c r="M40" s="726">
        <v>135318</v>
      </c>
      <c r="N40" s="727">
        <f t="shared" si="14"/>
        <v>840</v>
      </c>
      <c r="O40" s="727" t="str">
        <f t="shared" si="2"/>
        <v/>
      </c>
      <c r="P40" s="598">
        <f t="shared" si="15"/>
        <v>3</v>
      </c>
      <c r="Q40" s="725" t="s">
        <v>96</v>
      </c>
      <c r="R40" s="726">
        <v>135319</v>
      </c>
      <c r="S40" s="727">
        <f t="shared" si="16"/>
        <v>952.2</v>
      </c>
      <c r="T40" s="727">
        <f t="shared" si="3"/>
        <v>952.2</v>
      </c>
      <c r="U40" s="598">
        <f t="shared" si="17"/>
        <v>3</v>
      </c>
      <c r="V40" s="719" t="s">
        <v>97</v>
      </c>
      <c r="W40" s="720">
        <v>135320</v>
      </c>
      <c r="X40" s="721">
        <f t="shared" si="18"/>
        <v>1158.5999999999999</v>
      </c>
      <c r="Y40" s="721">
        <f t="shared" si="4"/>
        <v>1158.5999999999999</v>
      </c>
      <c r="Z40" s="598">
        <f t="shared" si="19"/>
        <v>2</v>
      </c>
      <c r="AA40" s="589" t="s">
        <v>98</v>
      </c>
      <c r="AB40" s="590">
        <v>135321</v>
      </c>
      <c r="AC40" s="591">
        <f t="shared" si="20"/>
        <v>1356.6</v>
      </c>
      <c r="AD40" s="591">
        <f t="shared" si="5"/>
        <v>1356.6</v>
      </c>
      <c r="AE40" s="598">
        <f t="shared" si="21"/>
        <v>2</v>
      </c>
      <c r="AF40" s="589" t="s">
        <v>98</v>
      </c>
      <c r="AG40" s="590">
        <v>134969</v>
      </c>
      <c r="AH40" s="591" t="str">
        <f t="shared" si="22"/>
        <v/>
      </c>
      <c r="AI40" s="591">
        <f t="shared" si="6"/>
        <v>1528.8</v>
      </c>
      <c r="AJ40" s="598">
        <f t="shared" si="23"/>
        <v>2</v>
      </c>
      <c r="AK40" s="589" t="s">
        <v>98</v>
      </c>
      <c r="AL40" s="590">
        <v>134970</v>
      </c>
      <c r="AM40" s="591" t="str">
        <f t="shared" si="24"/>
        <v/>
      </c>
      <c r="AN40" s="591">
        <f t="shared" si="7"/>
        <v>1710.6</v>
      </c>
      <c r="AO40" s="598">
        <f t="shared" si="30"/>
        <v>2</v>
      </c>
      <c r="AP40" s="589" t="s">
        <v>98</v>
      </c>
      <c r="AQ40" s="590"/>
      <c r="AR40" s="591" t="str">
        <f t="shared" si="25"/>
        <v/>
      </c>
      <c r="AS40" s="591">
        <f t="shared" si="8"/>
        <v>1975.2</v>
      </c>
      <c r="AT40" s="598">
        <f t="shared" si="26"/>
        <v>2</v>
      </c>
      <c r="AU40" s="589" t="s">
        <v>98</v>
      </c>
      <c r="AV40" s="590">
        <v>134971</v>
      </c>
      <c r="AW40" s="591" t="str">
        <f t="shared" si="27"/>
        <v/>
      </c>
      <c r="AX40" s="591">
        <f t="shared" si="9"/>
        <v>2165.4</v>
      </c>
      <c r="AY40" s="671">
        <f t="shared" si="28"/>
        <v>2</v>
      </c>
      <c r="AZ40" s="634">
        <f t="shared" si="29"/>
        <v>219</v>
      </c>
      <c r="BA40" s="656">
        <v>0</v>
      </c>
      <c r="BB40" s="657">
        <v>0</v>
      </c>
      <c r="BC40" s="658" t="str">
        <f>""</f>
        <v/>
      </c>
      <c r="BD40" s="656">
        <v>681</v>
      </c>
      <c r="BE40" s="657">
        <v>0</v>
      </c>
      <c r="BF40" s="658">
        <v>3</v>
      </c>
      <c r="BG40" s="656">
        <v>700</v>
      </c>
      <c r="BH40" s="657">
        <v>0</v>
      </c>
      <c r="BI40" s="658">
        <v>3</v>
      </c>
      <c r="BJ40" s="656">
        <v>793.5</v>
      </c>
      <c r="BK40" s="657">
        <v>793.5</v>
      </c>
      <c r="BL40" s="658">
        <v>3</v>
      </c>
      <c r="BM40" s="656">
        <v>965.5</v>
      </c>
      <c r="BN40" s="657">
        <v>965.5</v>
      </c>
      <c r="BO40" s="658">
        <v>2</v>
      </c>
      <c r="BP40" s="656">
        <v>1130.5</v>
      </c>
      <c r="BQ40" s="657">
        <v>1130.5</v>
      </c>
      <c r="BR40" s="658">
        <v>2</v>
      </c>
      <c r="BS40" s="659">
        <v>0</v>
      </c>
      <c r="BT40" s="660">
        <v>1274</v>
      </c>
      <c r="BU40" s="661">
        <v>2</v>
      </c>
      <c r="BV40" s="656">
        <v>0</v>
      </c>
      <c r="BW40" s="657">
        <v>1425.5</v>
      </c>
      <c r="BX40" s="658">
        <v>2</v>
      </c>
      <c r="BY40" s="656">
        <v>0</v>
      </c>
      <c r="BZ40" s="657">
        <v>1646</v>
      </c>
      <c r="CA40" s="658">
        <v>2</v>
      </c>
      <c r="CB40" s="656">
        <v>0</v>
      </c>
      <c r="CC40" s="657">
        <v>1804.5</v>
      </c>
      <c r="CD40" s="658">
        <v>2</v>
      </c>
      <c r="CE40" s="655"/>
    </row>
    <row r="41" spans="1:83" ht="18.75" customHeight="1">
      <c r="A41" s="670">
        <v>245</v>
      </c>
      <c r="B41" s="589"/>
      <c r="C41" s="590"/>
      <c r="D41" s="591" t="str">
        <f t="shared" si="10"/>
        <v/>
      </c>
      <c r="E41" s="591" t="str">
        <f t="shared" si="0"/>
        <v/>
      </c>
      <c r="F41" s="598" t="str">
        <f t="shared" si="11"/>
        <v/>
      </c>
      <c r="G41" s="589"/>
      <c r="H41" s="590"/>
      <c r="I41" s="591" t="str">
        <f t="shared" si="12"/>
        <v/>
      </c>
      <c r="J41" s="591" t="str">
        <f t="shared" si="1"/>
        <v/>
      </c>
      <c r="K41" s="598" t="str">
        <f t="shared" si="13"/>
        <v/>
      </c>
      <c r="L41" s="589"/>
      <c r="M41" s="590"/>
      <c r="N41" s="591" t="str">
        <f t="shared" si="14"/>
        <v/>
      </c>
      <c r="O41" s="591" t="str">
        <f t="shared" si="2"/>
        <v/>
      </c>
      <c r="P41" s="598" t="str">
        <f t="shared" si="15"/>
        <v/>
      </c>
      <c r="Q41" s="589" t="s">
        <v>98</v>
      </c>
      <c r="R41" s="590"/>
      <c r="S41" s="591" t="str">
        <f t="shared" si="16"/>
        <v/>
      </c>
      <c r="T41" s="783" t="s">
        <v>404</v>
      </c>
      <c r="U41" s="598">
        <f t="shared" si="17"/>
        <v>2</v>
      </c>
      <c r="V41" s="589" t="s">
        <v>98</v>
      </c>
      <c r="W41" s="590"/>
      <c r="X41" s="591" t="str">
        <f t="shared" si="18"/>
        <v/>
      </c>
      <c r="Y41" s="783" t="s">
        <v>404</v>
      </c>
      <c r="Z41" s="598">
        <f t="shared" si="19"/>
        <v>2</v>
      </c>
      <c r="AA41" s="589" t="s">
        <v>98</v>
      </c>
      <c r="AB41" s="590">
        <v>134974</v>
      </c>
      <c r="AC41" s="591" t="str">
        <f t="shared" si="20"/>
        <v/>
      </c>
      <c r="AD41" s="783" t="s">
        <v>404</v>
      </c>
      <c r="AE41" s="598">
        <f t="shared" si="21"/>
        <v>2</v>
      </c>
      <c r="AF41" s="589" t="s">
        <v>98</v>
      </c>
      <c r="AG41" s="590"/>
      <c r="AH41" s="591" t="str">
        <f t="shared" si="22"/>
        <v/>
      </c>
      <c r="AI41" s="591">
        <f t="shared" si="6"/>
        <v>1726.2</v>
      </c>
      <c r="AJ41" s="598">
        <f t="shared" si="23"/>
        <v>2</v>
      </c>
      <c r="AK41" s="589" t="s">
        <v>98</v>
      </c>
      <c r="AL41" s="590"/>
      <c r="AM41" s="591" t="str">
        <f t="shared" si="24"/>
        <v/>
      </c>
      <c r="AN41" s="783" t="s">
        <v>404</v>
      </c>
      <c r="AO41" s="598">
        <f t="shared" si="30"/>
        <v>2</v>
      </c>
      <c r="AP41" s="589" t="s">
        <v>98</v>
      </c>
      <c r="AQ41" s="590"/>
      <c r="AR41" s="591" t="str">
        <f t="shared" si="25"/>
        <v/>
      </c>
      <c r="AS41" s="591">
        <f t="shared" si="8"/>
        <v>2135.4</v>
      </c>
      <c r="AT41" s="598">
        <f t="shared" si="26"/>
        <v>2</v>
      </c>
      <c r="AU41" s="589"/>
      <c r="AV41" s="590"/>
      <c r="AW41" s="591" t="str">
        <f t="shared" si="27"/>
        <v/>
      </c>
      <c r="AX41" s="591" t="str">
        <f t="shared" si="9"/>
        <v/>
      </c>
      <c r="AY41" s="671" t="str">
        <f t="shared" si="28"/>
        <v xml:space="preserve"> </v>
      </c>
      <c r="AZ41" s="634">
        <f t="shared" si="29"/>
        <v>245</v>
      </c>
      <c r="BA41" s="656">
        <v>0</v>
      </c>
      <c r="BB41" s="657">
        <v>0</v>
      </c>
      <c r="BC41" s="658" t="str">
        <f>""</f>
        <v/>
      </c>
      <c r="BD41" s="656">
        <v>0</v>
      </c>
      <c r="BE41" s="657">
        <v>0</v>
      </c>
      <c r="BF41" s="658" t="str">
        <f>""</f>
        <v/>
      </c>
      <c r="BG41" s="656">
        <v>0</v>
      </c>
      <c r="BH41" s="657">
        <v>0</v>
      </c>
      <c r="BI41" s="658" t="str">
        <f>""</f>
        <v/>
      </c>
      <c r="BJ41" s="656">
        <v>0</v>
      </c>
      <c r="BK41" s="657">
        <v>926.5</v>
      </c>
      <c r="BL41" s="658">
        <v>2</v>
      </c>
      <c r="BM41" s="656">
        <v>0</v>
      </c>
      <c r="BN41" s="657">
        <v>1137</v>
      </c>
      <c r="BO41" s="658">
        <v>2</v>
      </c>
      <c r="BP41" s="656">
        <v>0</v>
      </c>
      <c r="BQ41" s="657">
        <v>1303</v>
      </c>
      <c r="BR41" s="658">
        <v>2</v>
      </c>
      <c r="BS41" s="659">
        <v>0</v>
      </c>
      <c r="BT41" s="660">
        <v>1438.5</v>
      </c>
      <c r="BU41" s="661">
        <v>2</v>
      </c>
      <c r="BV41" s="656">
        <v>0</v>
      </c>
      <c r="BW41" s="657">
        <v>1609</v>
      </c>
      <c r="BX41" s="658">
        <v>2</v>
      </c>
      <c r="BY41" s="656">
        <v>0</v>
      </c>
      <c r="BZ41" s="657">
        <v>1779.5</v>
      </c>
      <c r="CA41" s="658">
        <v>2</v>
      </c>
      <c r="CB41" s="656">
        <v>0</v>
      </c>
      <c r="CC41" s="657">
        <v>0</v>
      </c>
      <c r="CD41" s="658" t="s">
        <v>36</v>
      </c>
      <c r="CE41" s="655"/>
    </row>
    <row r="42" spans="1:83" ht="18.75" customHeight="1" thickBot="1">
      <c r="A42" s="672">
        <v>273</v>
      </c>
      <c r="B42" s="673"/>
      <c r="C42" s="674"/>
      <c r="D42" s="675" t="str">
        <f t="shared" si="10"/>
        <v/>
      </c>
      <c r="E42" s="675" t="str">
        <f t="shared" si="0"/>
        <v/>
      </c>
      <c r="F42" s="676" t="str">
        <f t="shared" si="11"/>
        <v/>
      </c>
      <c r="G42" s="673" t="s">
        <v>98</v>
      </c>
      <c r="H42" s="674">
        <v>137299</v>
      </c>
      <c r="I42" s="675">
        <f t="shared" si="12"/>
        <v>1093.2</v>
      </c>
      <c r="J42" s="675" t="str">
        <f t="shared" si="1"/>
        <v/>
      </c>
      <c r="K42" s="676">
        <f t="shared" si="13"/>
        <v>2</v>
      </c>
      <c r="L42" s="722" t="s">
        <v>97</v>
      </c>
      <c r="M42" s="723">
        <v>135322</v>
      </c>
      <c r="N42" s="724">
        <f t="shared" si="14"/>
        <v>1138.2</v>
      </c>
      <c r="O42" s="724" t="str">
        <f t="shared" si="2"/>
        <v/>
      </c>
      <c r="P42" s="676">
        <f t="shared" si="15"/>
        <v>2</v>
      </c>
      <c r="Q42" s="722" t="s">
        <v>97</v>
      </c>
      <c r="R42" s="723">
        <v>135323</v>
      </c>
      <c r="S42" s="724">
        <f t="shared" si="16"/>
        <v>1334.4</v>
      </c>
      <c r="T42" s="724" t="str">
        <f t="shared" si="3"/>
        <v/>
      </c>
      <c r="U42" s="676">
        <f t="shared" si="17"/>
        <v>2</v>
      </c>
      <c r="V42" s="673"/>
      <c r="W42" s="674"/>
      <c r="X42" s="675" t="str">
        <f t="shared" si="18"/>
        <v/>
      </c>
      <c r="Y42" s="675" t="str">
        <f t="shared" si="4"/>
        <v/>
      </c>
      <c r="Z42" s="676" t="str">
        <f t="shared" si="19"/>
        <v/>
      </c>
      <c r="AA42" s="673"/>
      <c r="AB42" s="674"/>
      <c r="AC42" s="675" t="str">
        <f t="shared" si="20"/>
        <v/>
      </c>
      <c r="AD42" s="675" t="str">
        <f t="shared" si="5"/>
        <v/>
      </c>
      <c r="AE42" s="676" t="str">
        <f t="shared" si="21"/>
        <v/>
      </c>
      <c r="AF42" s="673"/>
      <c r="AG42" s="674"/>
      <c r="AH42" s="675" t="str">
        <f t="shared" si="22"/>
        <v/>
      </c>
      <c r="AI42" s="675" t="str">
        <f t="shared" si="6"/>
        <v/>
      </c>
      <c r="AJ42" s="676" t="str">
        <f t="shared" si="23"/>
        <v/>
      </c>
      <c r="AK42" s="673"/>
      <c r="AL42" s="674"/>
      <c r="AM42" s="675" t="str">
        <f t="shared" si="24"/>
        <v/>
      </c>
      <c r="AN42" s="675" t="str">
        <f t="shared" si="7"/>
        <v/>
      </c>
      <c r="AO42" s="676" t="str">
        <f t="shared" si="30"/>
        <v xml:space="preserve"> </v>
      </c>
      <c r="AP42" s="673"/>
      <c r="AQ42" s="674"/>
      <c r="AR42" s="675" t="str">
        <f t="shared" si="25"/>
        <v/>
      </c>
      <c r="AS42" s="675" t="str">
        <f t="shared" si="8"/>
        <v/>
      </c>
      <c r="AT42" s="676" t="str">
        <f t="shared" si="26"/>
        <v xml:space="preserve"> </v>
      </c>
      <c r="AU42" s="673"/>
      <c r="AV42" s="674"/>
      <c r="AW42" s="675" t="str">
        <f t="shared" si="27"/>
        <v/>
      </c>
      <c r="AX42" s="675" t="str">
        <f t="shared" si="9"/>
        <v/>
      </c>
      <c r="AY42" s="677" t="str">
        <f t="shared" si="28"/>
        <v xml:space="preserve"> </v>
      </c>
      <c r="AZ42" s="634">
        <f t="shared" si="29"/>
        <v>273</v>
      </c>
      <c r="BA42" s="662">
        <v>0</v>
      </c>
      <c r="BB42" s="663">
        <v>0</v>
      </c>
      <c r="BC42" s="658" t="str">
        <f>""</f>
        <v/>
      </c>
      <c r="BD42" s="662">
        <v>911</v>
      </c>
      <c r="BE42" s="663">
        <v>0</v>
      </c>
      <c r="BF42" s="664">
        <v>2</v>
      </c>
      <c r="BG42" s="662">
        <v>948.5</v>
      </c>
      <c r="BH42" s="663">
        <v>0</v>
      </c>
      <c r="BI42" s="664">
        <v>2</v>
      </c>
      <c r="BJ42" s="662">
        <v>1112</v>
      </c>
      <c r="BK42" s="663">
        <v>0</v>
      </c>
      <c r="BL42" s="664">
        <v>2</v>
      </c>
      <c r="BM42" s="662">
        <v>0</v>
      </c>
      <c r="BN42" s="663">
        <v>0</v>
      </c>
      <c r="BO42" s="658" t="str">
        <f>""</f>
        <v/>
      </c>
      <c r="BP42" s="662">
        <v>0</v>
      </c>
      <c r="BQ42" s="663">
        <v>0</v>
      </c>
      <c r="BR42" s="658" t="str">
        <f>""</f>
        <v/>
      </c>
      <c r="BS42" s="665">
        <v>0</v>
      </c>
      <c r="BT42" s="666">
        <v>0</v>
      </c>
      <c r="BU42" s="658" t="str">
        <f>""</f>
        <v/>
      </c>
      <c r="BV42" s="662">
        <v>0</v>
      </c>
      <c r="BW42" s="663">
        <v>0</v>
      </c>
      <c r="BX42" s="664" t="s">
        <v>36</v>
      </c>
      <c r="BY42" s="662">
        <v>0</v>
      </c>
      <c r="BZ42" s="663">
        <v>0</v>
      </c>
      <c r="CA42" s="664" t="s">
        <v>36</v>
      </c>
      <c r="CB42" s="662">
        <v>0</v>
      </c>
      <c r="CC42" s="663">
        <v>0</v>
      </c>
      <c r="CD42" s="664" t="s">
        <v>36</v>
      </c>
      <c r="CE42" s="655"/>
    </row>
    <row r="43" spans="1:83" ht="17.100000000000001" customHeight="1">
      <c r="Y43" s="103"/>
    </row>
    <row r="44" spans="1:83" ht="17.100000000000001" customHeight="1">
      <c r="Y44" s="103"/>
      <c r="BC44" s="103"/>
      <c r="BF44" s="103"/>
      <c r="BG44" s="103"/>
      <c r="BI44" s="103"/>
      <c r="BL44" s="103"/>
      <c r="BO44" s="103"/>
      <c r="BR44" s="103"/>
      <c r="BU44" s="103"/>
      <c r="BX44" s="103"/>
      <c r="CA44" s="103"/>
    </row>
    <row r="45" spans="1:83" ht="17.100000000000001" customHeight="1">
      <c r="A45" s="631" t="s">
        <v>8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108"/>
      <c r="AP45" s="108"/>
      <c r="AQ45" s="108"/>
      <c r="AR45" s="108"/>
      <c r="AS45" s="108"/>
      <c r="AT45" s="108"/>
      <c r="AU45" s="608"/>
      <c r="AV45" s="608"/>
      <c r="AW45" s="116"/>
      <c r="AX45" s="609"/>
      <c r="AY45" s="625" t="s">
        <v>9</v>
      </c>
      <c r="AZ45" s="634"/>
      <c r="BC45" s="103"/>
      <c r="BF45" s="103"/>
      <c r="BG45" s="103"/>
      <c r="BI45" s="103"/>
      <c r="BL45" s="103"/>
      <c r="BO45" s="103"/>
      <c r="BR45" s="103"/>
      <c r="BU45" s="103"/>
      <c r="BX45" s="103"/>
      <c r="CA45" s="103"/>
      <c r="CD45" s="103"/>
      <c r="CE45" s="637"/>
    </row>
    <row r="46" spans="1:83" ht="17.100000000000001" customHeight="1">
      <c r="A46" s="773" t="s">
        <v>381</v>
      </c>
      <c r="B46" s="773"/>
      <c r="C46" s="773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611"/>
      <c r="Q46" s="611"/>
      <c r="R46" s="611"/>
      <c r="S46" s="611"/>
      <c r="T46" s="611"/>
      <c r="U46" s="611"/>
      <c r="V46" s="611"/>
      <c r="W46" s="611"/>
      <c r="X46" s="611"/>
      <c r="Y46" s="612"/>
      <c r="Z46" s="613"/>
      <c r="AA46" s="613"/>
      <c r="AB46" s="613"/>
      <c r="AC46" s="613"/>
      <c r="AD46" s="613"/>
      <c r="AE46" s="613"/>
      <c r="AF46" s="613"/>
      <c r="AG46" s="613"/>
      <c r="AH46" s="613"/>
      <c r="AI46" s="609"/>
      <c r="AJ46" s="609"/>
      <c r="AK46" s="609"/>
      <c r="AL46" s="609"/>
      <c r="AM46" s="609"/>
      <c r="AN46" s="609"/>
      <c r="AO46" s="108"/>
      <c r="AP46" s="108"/>
      <c r="AQ46" s="108"/>
      <c r="AR46" s="108"/>
      <c r="AS46" s="108"/>
      <c r="AT46" s="108"/>
      <c r="AU46" s="614"/>
      <c r="AV46" s="614"/>
      <c r="AW46" s="116"/>
      <c r="AX46" s="609"/>
      <c r="AY46" s="626" t="s">
        <v>10</v>
      </c>
      <c r="AZ46" s="634"/>
      <c r="BC46" s="103"/>
      <c r="BF46" s="103"/>
      <c r="BG46" s="103"/>
      <c r="BI46" s="103"/>
      <c r="BL46" s="103"/>
      <c r="BO46" s="103"/>
      <c r="BR46" s="103"/>
      <c r="BU46" s="103"/>
      <c r="BX46" s="103"/>
      <c r="CA46" s="103"/>
      <c r="CD46" s="103"/>
      <c r="CE46" s="638"/>
    </row>
    <row r="47" spans="1:83" ht="17.100000000000001" customHeight="1">
      <c r="A47" s="773" t="s">
        <v>399</v>
      </c>
      <c r="B47" s="610"/>
      <c r="C47" s="610"/>
      <c r="D47" s="611"/>
      <c r="E47" s="912" t="s">
        <v>394</v>
      </c>
      <c r="F47" s="912"/>
      <c r="G47" s="912"/>
      <c r="H47" s="611"/>
      <c r="I47" s="776" t="s">
        <v>395</v>
      </c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3"/>
      <c r="AA47" s="613"/>
      <c r="AB47" s="613"/>
      <c r="AC47" s="613"/>
      <c r="AD47" s="613"/>
      <c r="AE47" s="613"/>
      <c r="AF47" s="613"/>
      <c r="AG47" s="613"/>
      <c r="AH47" s="613"/>
      <c r="AI47" s="609"/>
      <c r="AJ47" s="609"/>
      <c r="AK47" s="609"/>
      <c r="AL47" s="609"/>
      <c r="AM47" s="609"/>
      <c r="AN47" s="609"/>
      <c r="AO47" s="108"/>
      <c r="AP47" s="108"/>
      <c r="AQ47" s="108"/>
      <c r="AR47" s="108"/>
      <c r="AS47" s="108"/>
      <c r="AT47" s="108"/>
      <c r="AU47" s="615"/>
      <c r="AV47" s="615"/>
      <c r="AW47" s="116"/>
      <c r="AX47" s="609"/>
      <c r="AY47" s="626" t="s">
        <v>47</v>
      </c>
      <c r="AZ47" s="634"/>
      <c r="BC47" s="103"/>
      <c r="BF47" s="103"/>
      <c r="BG47" s="103"/>
      <c r="BI47" s="103"/>
      <c r="BL47" s="103"/>
      <c r="BO47" s="103"/>
      <c r="BR47" s="103"/>
      <c r="BU47" s="103"/>
      <c r="BX47" s="103"/>
      <c r="CA47" s="103"/>
      <c r="CD47" s="103"/>
      <c r="CE47" s="638"/>
    </row>
    <row r="48" spans="1:83" ht="17.100000000000001" customHeight="1">
      <c r="A48" s="610" t="s">
        <v>396</v>
      </c>
      <c r="B48" s="610"/>
      <c r="C48" s="610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3"/>
      <c r="AA48" s="613"/>
      <c r="AB48" s="613"/>
      <c r="AC48" s="613"/>
      <c r="AD48" s="613"/>
      <c r="AE48" s="613"/>
      <c r="AF48" s="613"/>
      <c r="AG48" s="613"/>
      <c r="AH48" s="613"/>
      <c r="AI48" s="609"/>
      <c r="AJ48" s="609"/>
      <c r="AK48" s="609"/>
      <c r="AL48" s="609"/>
      <c r="AM48" s="609"/>
      <c r="AN48" s="609"/>
      <c r="AO48" s="108"/>
      <c r="AP48" s="108"/>
      <c r="AQ48" s="108"/>
      <c r="AR48" s="108"/>
      <c r="AS48" s="108"/>
      <c r="AT48" s="108"/>
      <c r="AU48" s="618"/>
      <c r="AV48" s="618"/>
      <c r="AW48" s="116"/>
      <c r="AX48" s="609"/>
      <c r="AY48" s="627" t="s">
        <v>12</v>
      </c>
      <c r="AZ48" s="634"/>
      <c r="BC48" s="103"/>
      <c r="BF48" s="103"/>
      <c r="BG48" s="103"/>
      <c r="BI48" s="103"/>
      <c r="BL48" s="103"/>
      <c r="BO48" s="103"/>
      <c r="BR48" s="103"/>
      <c r="BU48" s="103"/>
      <c r="BX48" s="103"/>
      <c r="CA48" s="103"/>
      <c r="CD48" s="103"/>
      <c r="CE48" s="638"/>
    </row>
    <row r="49" spans="1:83" ht="17.100000000000001" customHeight="1">
      <c r="A49" s="610" t="s">
        <v>397</v>
      </c>
      <c r="B49" s="610"/>
      <c r="C49" s="610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3"/>
      <c r="AA49" s="613"/>
      <c r="AB49" s="613"/>
      <c r="AC49" s="613"/>
      <c r="AD49" s="613"/>
      <c r="AE49" s="613"/>
      <c r="AF49" s="613"/>
      <c r="AG49" s="613"/>
      <c r="AH49" s="613"/>
      <c r="AI49" s="609"/>
      <c r="AJ49" s="609"/>
      <c r="AK49" s="609"/>
      <c r="AL49" s="609"/>
      <c r="AM49" s="609"/>
      <c r="AN49" s="609"/>
      <c r="AO49" s="108"/>
      <c r="AP49" s="108"/>
      <c r="AQ49" s="108"/>
      <c r="AR49" s="108"/>
      <c r="AS49" s="108"/>
      <c r="AT49" s="108"/>
      <c r="AU49" s="618"/>
      <c r="AV49" s="618"/>
      <c r="AW49" s="116"/>
      <c r="AX49" s="609"/>
      <c r="AY49" s="627" t="s">
        <v>45</v>
      </c>
      <c r="AZ49" s="634"/>
      <c r="BC49" s="103"/>
      <c r="BF49" s="103"/>
      <c r="BG49" s="103"/>
      <c r="BI49" s="103"/>
      <c r="BL49" s="103"/>
      <c r="BO49" s="103"/>
      <c r="BR49" s="103"/>
      <c r="BU49" s="103"/>
      <c r="BX49" s="103"/>
      <c r="CA49" s="103"/>
      <c r="CD49" s="103"/>
      <c r="CE49" s="638"/>
    </row>
    <row r="50" spans="1:83" ht="17.100000000000001" customHeight="1">
      <c r="A50" s="610" t="s">
        <v>398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619"/>
      <c r="R50" s="619"/>
      <c r="S50" s="613"/>
      <c r="T50" s="612"/>
      <c r="U50" s="613"/>
      <c r="V50" s="613"/>
      <c r="W50" s="613"/>
      <c r="X50" s="613"/>
      <c r="Y50" s="612"/>
      <c r="Z50" s="613"/>
      <c r="AA50" s="613"/>
      <c r="AB50" s="613"/>
      <c r="AC50" s="613"/>
      <c r="AD50" s="613"/>
      <c r="AE50" s="613"/>
      <c r="AF50" s="613"/>
      <c r="AG50" s="613"/>
      <c r="AH50" s="613"/>
      <c r="AI50" s="609"/>
      <c r="AJ50" s="609"/>
      <c r="AK50" s="609"/>
      <c r="AL50" s="609"/>
      <c r="AM50" s="609"/>
      <c r="AN50" s="609"/>
      <c r="AO50" s="108"/>
      <c r="AP50" s="108"/>
      <c r="AQ50" s="108"/>
      <c r="AR50" s="108"/>
      <c r="AS50" s="108"/>
      <c r="AT50" s="108"/>
      <c r="AU50" s="618"/>
      <c r="AV50" s="618"/>
      <c r="AW50" s="116"/>
      <c r="AX50" s="609"/>
      <c r="AY50" s="627" t="s">
        <v>46</v>
      </c>
      <c r="AZ50" s="634"/>
      <c r="BC50" s="103"/>
      <c r="BF50" s="103"/>
      <c r="BG50" s="103"/>
      <c r="BI50" s="103"/>
      <c r="BL50" s="103"/>
      <c r="BO50" s="103"/>
      <c r="BR50" s="103"/>
      <c r="BU50" s="103"/>
      <c r="BX50" s="103"/>
      <c r="CA50" s="103"/>
      <c r="CD50" s="103"/>
      <c r="CE50" s="638"/>
    </row>
    <row r="51" spans="1:83" ht="17.100000000000001" customHeight="1">
      <c r="A51" s="904" t="s">
        <v>66</v>
      </c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634"/>
      <c r="BC51" s="103"/>
      <c r="BF51" s="103"/>
      <c r="BG51" s="103"/>
      <c r="BI51" s="103"/>
      <c r="BL51" s="103"/>
      <c r="BO51" s="103"/>
      <c r="BR51" s="103"/>
      <c r="BU51" s="103"/>
      <c r="BX51" s="103"/>
      <c r="CA51" s="103"/>
      <c r="CD51" s="103"/>
      <c r="CE51" s="639"/>
    </row>
    <row r="52" spans="1:83" ht="18.75" customHeight="1">
      <c r="AZ52" s="634"/>
      <c r="BC52" s="103"/>
      <c r="BF52" s="103"/>
      <c r="BG52" s="103"/>
      <c r="BI52" s="103"/>
      <c r="BL52" s="103"/>
      <c r="BO52" s="103"/>
      <c r="BR52" s="103"/>
      <c r="BU52" s="103"/>
      <c r="BX52" s="103"/>
      <c r="CA52" s="103"/>
      <c r="CD52" s="103"/>
    </row>
    <row r="53" spans="1:83" ht="18.75" customHeight="1">
      <c r="AZ53" s="634"/>
      <c r="BC53" s="103"/>
      <c r="BF53" s="103"/>
      <c r="BG53" s="103"/>
      <c r="BI53" s="103"/>
      <c r="BL53" s="103"/>
      <c r="BO53" s="103"/>
      <c r="BR53" s="103"/>
      <c r="BU53" s="103"/>
      <c r="BX53" s="103"/>
      <c r="CA53" s="103"/>
      <c r="CD53" s="103"/>
    </row>
    <row r="54" spans="1:83" ht="18.75" customHeight="1">
      <c r="E54" s="640"/>
      <c r="T54" s="641"/>
      <c r="AZ54" s="634"/>
      <c r="BC54" s="103"/>
      <c r="BF54" s="103"/>
      <c r="BG54" s="103"/>
      <c r="BI54" s="103"/>
      <c r="BL54" s="103"/>
      <c r="BO54" s="103"/>
      <c r="BR54" s="103"/>
      <c r="BU54" s="103"/>
      <c r="BX54" s="103"/>
      <c r="CA54" s="103"/>
      <c r="CD54" s="103"/>
    </row>
    <row r="55" spans="1:83" ht="18.75" customHeight="1">
      <c r="AZ55" s="634"/>
      <c r="BC55" s="103"/>
      <c r="BF55" s="103"/>
      <c r="BG55" s="103"/>
      <c r="BI55" s="103"/>
      <c r="BL55" s="103"/>
      <c r="BO55" s="103"/>
      <c r="BR55" s="103"/>
      <c r="BU55" s="103"/>
      <c r="BX55" s="103"/>
      <c r="CA55" s="103"/>
      <c r="CD55" s="103"/>
    </row>
    <row r="56" spans="1:83" ht="18.75" customHeight="1">
      <c r="AZ56" s="634"/>
      <c r="BC56" s="103"/>
      <c r="BF56" s="103"/>
      <c r="BG56" s="103"/>
      <c r="BI56" s="103"/>
      <c r="BL56" s="103"/>
      <c r="BO56" s="103"/>
      <c r="BR56" s="103"/>
      <c r="BU56" s="103"/>
      <c r="BX56" s="103"/>
      <c r="CA56" s="103"/>
      <c r="CD56" s="103"/>
    </row>
    <row r="57" spans="1:83" ht="18.75" customHeight="1">
      <c r="AZ57" s="634"/>
      <c r="BC57" s="103"/>
      <c r="BF57" s="103"/>
      <c r="BG57" s="103"/>
      <c r="BI57" s="103"/>
      <c r="BL57" s="103"/>
      <c r="BO57" s="103"/>
      <c r="BR57" s="103"/>
      <c r="BU57" s="103"/>
      <c r="BX57" s="103"/>
      <c r="CA57" s="103"/>
      <c r="CD57" s="103"/>
    </row>
    <row r="58" spans="1:83" ht="18.75" customHeight="1">
      <c r="AZ58" s="634"/>
      <c r="BC58" s="103"/>
      <c r="BF58" s="103"/>
      <c r="BG58" s="103"/>
      <c r="BI58" s="103"/>
      <c r="BL58" s="103"/>
      <c r="BO58" s="103"/>
      <c r="BR58" s="103"/>
      <c r="BU58" s="103"/>
      <c r="BX58" s="103"/>
      <c r="CA58" s="103"/>
      <c r="CD58" s="103"/>
    </row>
    <row r="59" spans="1:83" ht="18.75" customHeight="1">
      <c r="AZ59" s="634"/>
      <c r="BC59" s="103"/>
      <c r="BF59" s="103"/>
      <c r="BG59" s="103"/>
      <c r="BI59" s="103"/>
      <c r="BL59" s="103"/>
      <c r="BO59" s="103"/>
      <c r="BR59" s="103"/>
      <c r="BU59" s="103"/>
      <c r="BX59" s="103"/>
      <c r="CA59" s="103"/>
      <c r="CD59" s="103"/>
    </row>
    <row r="60" spans="1:83" ht="18.75" customHeight="1">
      <c r="AZ60" s="634"/>
      <c r="BC60" s="103"/>
      <c r="BF60" s="103"/>
      <c r="BG60" s="103"/>
      <c r="BI60" s="103"/>
      <c r="BL60" s="103"/>
      <c r="BO60" s="103"/>
      <c r="BR60" s="103"/>
      <c r="BU60" s="103"/>
      <c r="BX60" s="103"/>
      <c r="CA60" s="103"/>
      <c r="CD60" s="103"/>
    </row>
    <row r="61" spans="1:83" ht="18.75" customHeight="1">
      <c r="AZ61" s="634"/>
      <c r="BC61" s="103"/>
      <c r="BF61" s="103"/>
      <c r="BG61" s="103"/>
      <c r="BI61" s="103"/>
      <c r="BL61" s="103"/>
      <c r="BO61" s="103"/>
      <c r="BR61" s="103"/>
      <c r="BU61" s="103"/>
      <c r="BX61" s="103"/>
      <c r="CA61" s="103"/>
      <c r="CD61" s="103"/>
    </row>
    <row r="62" spans="1:83" ht="18.75" customHeight="1">
      <c r="AZ62" s="634"/>
      <c r="BC62" s="103"/>
      <c r="BF62" s="103"/>
      <c r="BG62" s="103"/>
      <c r="BI62" s="103"/>
      <c r="BL62" s="103"/>
      <c r="BO62" s="103"/>
      <c r="BR62" s="103"/>
      <c r="BU62" s="103"/>
      <c r="BX62" s="103"/>
      <c r="CA62" s="103"/>
      <c r="CD62" s="103"/>
    </row>
    <row r="63" spans="1:83" ht="18.75" customHeight="1">
      <c r="AZ63" s="634"/>
      <c r="BC63" s="103"/>
      <c r="BF63" s="103"/>
      <c r="BG63" s="103"/>
      <c r="BI63" s="103"/>
      <c r="BL63" s="103"/>
      <c r="BO63" s="103"/>
      <c r="BR63" s="103"/>
      <c r="BU63" s="103"/>
      <c r="BX63" s="103"/>
      <c r="CA63" s="103"/>
      <c r="CD63" s="103"/>
    </row>
    <row r="64" spans="1:83" ht="18.75" customHeight="1">
      <c r="AZ64" s="634"/>
      <c r="BC64" s="103"/>
      <c r="BF64" s="103"/>
      <c r="BG64" s="103"/>
      <c r="BI64" s="103"/>
      <c r="BL64" s="103"/>
      <c r="BO64" s="103"/>
      <c r="BR64" s="103"/>
      <c r="BU64" s="103"/>
      <c r="BX64" s="103"/>
      <c r="CA64" s="103"/>
      <c r="CD64" s="103"/>
    </row>
    <row r="65" spans="52:82" ht="18.75" customHeight="1">
      <c r="AZ65" s="634"/>
      <c r="BC65" s="103"/>
      <c r="BF65" s="103"/>
      <c r="BG65" s="103"/>
      <c r="BI65" s="103"/>
      <c r="BL65" s="103"/>
      <c r="BO65" s="103"/>
      <c r="BR65" s="103"/>
      <c r="BU65" s="103"/>
      <c r="BX65" s="103"/>
      <c r="CA65" s="103"/>
      <c r="CD65" s="103"/>
    </row>
    <row r="66" spans="52:82" ht="18.75" customHeight="1">
      <c r="AZ66" s="634"/>
      <c r="BC66" s="103"/>
      <c r="BF66" s="103"/>
      <c r="BG66" s="103"/>
      <c r="BI66" s="103"/>
      <c r="BL66" s="103"/>
      <c r="BO66" s="103"/>
      <c r="BR66" s="103"/>
      <c r="BU66" s="103"/>
      <c r="BX66" s="103"/>
      <c r="CA66" s="103"/>
      <c r="CD66" s="103"/>
    </row>
    <row r="67" spans="52:82" ht="18.75" customHeight="1">
      <c r="AZ67" s="634"/>
      <c r="BC67" s="103"/>
      <c r="BF67" s="103"/>
      <c r="BG67" s="103"/>
      <c r="BI67" s="103"/>
      <c r="BL67" s="103"/>
      <c r="BO67" s="103"/>
      <c r="BR67" s="103"/>
      <c r="BU67" s="103"/>
      <c r="BX67" s="103"/>
      <c r="CA67" s="103"/>
      <c r="CD67" s="103"/>
    </row>
    <row r="68" spans="52:82" ht="18.75" customHeight="1">
      <c r="AZ68" s="634"/>
      <c r="BC68" s="103"/>
      <c r="BF68" s="103"/>
      <c r="BG68" s="103"/>
      <c r="BI68" s="103"/>
      <c r="BL68" s="103"/>
      <c r="BO68" s="103"/>
      <c r="BR68" s="103"/>
      <c r="BU68" s="103"/>
      <c r="BX68" s="103"/>
      <c r="CA68" s="103"/>
      <c r="CD68" s="103"/>
    </row>
    <row r="69" spans="52:82" ht="18.75" customHeight="1">
      <c r="AZ69" s="634"/>
      <c r="BC69" s="103"/>
      <c r="BF69" s="103"/>
      <c r="BG69" s="103"/>
      <c r="BI69" s="103"/>
      <c r="BL69" s="103"/>
      <c r="BO69" s="103"/>
      <c r="BR69" s="103"/>
      <c r="BU69" s="103"/>
      <c r="BX69" s="103"/>
      <c r="CA69" s="103"/>
      <c r="CD69" s="103"/>
    </row>
    <row r="70" spans="52:82" ht="18.75" customHeight="1">
      <c r="AZ70" s="634"/>
      <c r="BC70" s="103"/>
      <c r="BF70" s="103"/>
      <c r="BG70" s="103"/>
      <c r="BI70" s="103"/>
      <c r="BL70" s="103"/>
      <c r="BO70" s="103"/>
      <c r="BR70" s="103"/>
      <c r="BU70" s="103"/>
      <c r="BX70" s="103"/>
      <c r="CA70" s="103"/>
      <c r="CD70" s="103"/>
    </row>
    <row r="71" spans="52:82" ht="18.75" customHeight="1">
      <c r="AZ71" s="634"/>
      <c r="BC71" s="103"/>
      <c r="BF71" s="103"/>
      <c r="BG71" s="103"/>
      <c r="BI71" s="103"/>
      <c r="BL71" s="103"/>
      <c r="BO71" s="103"/>
      <c r="BR71" s="103"/>
      <c r="BU71" s="103"/>
      <c r="BX71" s="103"/>
      <c r="CA71" s="103"/>
      <c r="CD71" s="103"/>
    </row>
    <row r="72" spans="52:82" ht="18.75" customHeight="1">
      <c r="AZ72" s="634"/>
      <c r="BC72" s="103"/>
      <c r="BF72" s="103"/>
      <c r="BG72" s="103"/>
      <c r="BI72" s="103"/>
      <c r="BL72" s="103"/>
      <c r="BO72" s="103"/>
      <c r="BR72" s="103"/>
      <c r="BU72" s="103"/>
      <c r="BX72" s="103"/>
      <c r="CA72" s="103"/>
      <c r="CD72" s="103"/>
    </row>
    <row r="73" spans="52:82" ht="18.75" customHeight="1">
      <c r="AZ73" s="634"/>
      <c r="BC73" s="103"/>
      <c r="BF73" s="103"/>
      <c r="BG73" s="103"/>
      <c r="BI73" s="103"/>
      <c r="BL73" s="103"/>
      <c r="BO73" s="103"/>
      <c r="BR73" s="103"/>
      <c r="BU73" s="103"/>
      <c r="BX73" s="103"/>
      <c r="CA73" s="103"/>
      <c r="CD73" s="103"/>
    </row>
    <row r="74" spans="52:82" ht="18.75" customHeight="1">
      <c r="AZ74" s="634"/>
      <c r="BC74" s="103"/>
      <c r="BF74" s="103"/>
      <c r="BG74" s="103"/>
      <c r="BI74" s="103"/>
      <c r="BL74" s="103"/>
      <c r="BO74" s="103"/>
      <c r="BR74" s="103"/>
      <c r="BU74" s="103"/>
      <c r="BX74" s="103"/>
      <c r="CA74" s="103"/>
      <c r="CD74" s="103"/>
    </row>
    <row r="75" spans="52:82" ht="18.75" customHeight="1"/>
    <row r="76" spans="52:82" ht="18.75" customHeight="1"/>
    <row r="77" spans="52:82" ht="18.75" customHeight="1"/>
    <row r="78" spans="52:82" ht="18.75" customHeight="1"/>
    <row r="79" spans="52:82" ht="18.75" customHeight="1"/>
    <row r="80" spans="52:82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8">
    <mergeCell ref="AA11:AE11"/>
    <mergeCell ref="AF11:AJ11"/>
    <mergeCell ref="CB11:CD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E47:G47"/>
    <mergeCell ref="A51:AY51"/>
    <mergeCell ref="A1:AY1"/>
    <mergeCell ref="A2:AY2"/>
    <mergeCell ref="A7:AY7"/>
    <mergeCell ref="AK11:AO11"/>
    <mergeCell ref="AP11:AT11"/>
    <mergeCell ref="AU11:AY11"/>
    <mergeCell ref="A4:AY4"/>
    <mergeCell ref="A5:AY5"/>
    <mergeCell ref="A11:A12"/>
    <mergeCell ref="B11:F11"/>
    <mergeCell ref="G11:K11"/>
    <mergeCell ref="L11:P11"/>
    <mergeCell ref="Q11:U11"/>
    <mergeCell ref="V11:Z11"/>
  </mergeCells>
  <dataValidations count="1">
    <dataValidation type="list" allowBlank="1" showInputMessage="1" showErrorMessage="1" sqref="E47:G47">
      <formula1>НДС</formula1>
    </dataValidation>
  </dataValidation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37" orientation="landscape" r:id="rId1"/>
  <headerFooter alignWithMargins="0"/>
  <rowBreaks count="1" manualBreakCount="1">
    <brk id="11" max="16383" man="1"/>
  </rowBreaks>
  <colBreaks count="1" manualBreakCount="1">
    <brk id="52" max="1048575" man="1"/>
  </colBreaks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46"/>
  <sheetViews>
    <sheetView showGridLines="0" view="pageBreakPreview" zoomScale="60" zoomScaleNormal="60" workbookViewId="0">
      <pane ySplit="12" topLeftCell="A13" activePane="bottomLeft" state="frozen"/>
      <selection activeCell="A3" sqref="A3"/>
      <selection pane="bottomLeft" activeCell="A3" sqref="A3"/>
    </sheetView>
  </sheetViews>
  <sheetFormatPr defaultRowHeight="12.75"/>
  <cols>
    <col min="1" max="1" width="11.5703125" style="632" customWidth="1"/>
    <col min="2" max="2" width="7.42578125" style="632" customWidth="1"/>
    <col min="3" max="3" width="8.7109375" style="632" hidden="1" customWidth="1"/>
    <col min="4" max="5" width="11.28515625" style="632" customWidth="1"/>
    <col min="6" max="6" width="5.85546875" style="632" customWidth="1"/>
    <col min="7" max="7" width="7.42578125" style="632" customWidth="1"/>
    <col min="8" max="8" width="11.85546875" style="632" hidden="1" customWidth="1"/>
    <col min="9" max="10" width="11.28515625" style="632" customWidth="1"/>
    <col min="11" max="11" width="5.85546875" style="632" customWidth="1"/>
    <col min="12" max="12" width="7.42578125" style="632" customWidth="1"/>
    <col min="13" max="13" width="9.85546875" style="632" hidden="1" customWidth="1"/>
    <col min="14" max="15" width="11.28515625" style="632" customWidth="1"/>
    <col min="16" max="16" width="5.85546875" style="632" customWidth="1"/>
    <col min="17" max="17" width="7.42578125" style="632" customWidth="1"/>
    <col min="18" max="18" width="9.140625" style="632" hidden="1" customWidth="1"/>
    <col min="19" max="19" width="11.28515625" style="632" customWidth="1"/>
    <col min="20" max="20" width="11.28515625" style="104" customWidth="1"/>
    <col min="21" max="21" width="5.85546875" style="103" customWidth="1"/>
    <col min="22" max="22" width="7.42578125" style="103" customWidth="1"/>
    <col min="23" max="23" width="8.7109375" style="103" hidden="1" customWidth="1"/>
    <col min="24" max="24" width="11.28515625" style="103" customWidth="1"/>
    <col min="25" max="25" width="11.28515625" style="104" customWidth="1"/>
    <col min="26" max="26" width="5.85546875" style="103" customWidth="1"/>
    <col min="27" max="27" width="7.42578125" style="103" customWidth="1"/>
    <col min="28" max="28" width="8.7109375" style="103" hidden="1" customWidth="1"/>
    <col min="29" max="29" width="11.28515625" style="103" customWidth="1"/>
    <col min="30" max="30" width="11.28515625" style="104" customWidth="1"/>
    <col min="31" max="31" width="5.85546875" style="103" customWidth="1"/>
    <col min="32" max="32" width="7.42578125" style="103" customWidth="1"/>
    <col min="33" max="33" width="8.7109375" style="103" hidden="1" customWidth="1"/>
    <col min="34" max="34" width="11.28515625" style="103" customWidth="1"/>
    <col min="35" max="35" width="11.28515625" style="104" customWidth="1"/>
    <col min="36" max="36" width="5.85546875" style="103" customWidth="1"/>
    <col min="37" max="37" width="7.42578125" style="103" customWidth="1"/>
    <col min="38" max="38" width="8.7109375" style="103" hidden="1" customWidth="1"/>
    <col min="39" max="40" width="11.28515625" style="103" customWidth="1"/>
    <col min="41" max="41" width="5.85546875" style="103" customWidth="1"/>
    <col min="42" max="42" width="7.42578125" style="103" customWidth="1"/>
    <col min="43" max="43" width="8.7109375" style="103" hidden="1" customWidth="1"/>
    <col min="44" max="45" width="11.28515625" style="103" customWidth="1"/>
    <col min="46" max="46" width="5.85546875" style="103" customWidth="1"/>
    <col min="47" max="47" width="7.42578125" style="103" customWidth="1"/>
    <col min="48" max="48" width="8.7109375" style="103" hidden="1" customWidth="1"/>
    <col min="49" max="49" width="11.28515625" style="103" customWidth="1"/>
    <col min="50" max="50" width="12.42578125" style="103" customWidth="1"/>
    <col min="51" max="51" width="5.85546875" style="103" customWidth="1"/>
    <col min="52" max="52" width="5.7109375" style="108" hidden="1" customWidth="1"/>
    <col min="53" max="82" width="14.140625" style="108" hidden="1" customWidth="1"/>
    <col min="83" max="16384" width="9.140625" style="108"/>
  </cols>
  <sheetData>
    <row r="1" spans="1:82" s="78" customFormat="1" ht="24" customHeight="1">
      <c r="A1" s="901" t="s">
        <v>373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1"/>
      <c r="Z1" s="901"/>
      <c r="AA1" s="901"/>
      <c r="AB1" s="901"/>
      <c r="AC1" s="901"/>
      <c r="AD1" s="901"/>
      <c r="AE1" s="901"/>
      <c r="AF1" s="901"/>
      <c r="AG1" s="901"/>
      <c r="AH1" s="901"/>
      <c r="AI1" s="901"/>
      <c r="AJ1" s="901"/>
      <c r="AK1" s="901"/>
      <c r="AL1" s="901"/>
      <c r="AM1" s="901"/>
      <c r="AN1" s="901"/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AZ1" s="572"/>
      <c r="BA1" s="78">
        <f>VLOOKUP(E47,'Цилиндры PS100'!BE1:BF2,2,0)</f>
        <v>1.2</v>
      </c>
    </row>
    <row r="2" spans="1:82" s="78" customFormat="1" ht="24" customHeight="1">
      <c r="A2" s="901" t="s">
        <v>101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901"/>
      <c r="Z2" s="901"/>
      <c r="AA2" s="901"/>
      <c r="AB2" s="901"/>
      <c r="AC2" s="901"/>
      <c r="AD2" s="901"/>
      <c r="AE2" s="901"/>
      <c r="AF2" s="901"/>
      <c r="AG2" s="901"/>
      <c r="AH2" s="901"/>
      <c r="AI2" s="901"/>
      <c r="AJ2" s="901"/>
      <c r="AK2" s="901"/>
      <c r="AL2" s="901"/>
      <c r="AM2" s="901"/>
      <c r="AN2" s="901"/>
      <c r="AO2" s="901"/>
      <c r="AP2" s="901"/>
      <c r="AQ2" s="901"/>
      <c r="AR2" s="901"/>
      <c r="AS2" s="901"/>
      <c r="AT2" s="901"/>
      <c r="AU2" s="901"/>
      <c r="AV2" s="901"/>
      <c r="AW2" s="901"/>
      <c r="AX2" s="901"/>
      <c r="AY2" s="901"/>
      <c r="AZ2" s="572"/>
    </row>
    <row r="3" spans="1:82" s="78" customFormat="1" ht="18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2"/>
    </row>
    <row r="4" spans="1:82" s="78" customFormat="1" ht="25.5" customHeight="1">
      <c r="A4" s="836" t="s">
        <v>0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6"/>
      <c r="AY4" s="836"/>
      <c r="AZ4" s="572"/>
    </row>
    <row r="5" spans="1:82" s="78" customFormat="1" ht="23.25" customHeight="1">
      <c r="A5" s="908" t="s">
        <v>37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908"/>
      <c r="AZ5" s="570"/>
    </row>
    <row r="6" spans="1:82" s="78" customFormat="1" ht="18" customHeight="1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V6" s="622"/>
      <c r="AW6" s="622"/>
      <c r="AX6" s="622"/>
      <c r="AY6" s="622"/>
      <c r="AZ6" s="570"/>
    </row>
    <row r="7" spans="1:82" s="573" customFormat="1" ht="15.75" customHeight="1">
      <c r="A7" s="902" t="str">
        <f>Оглавление!A6</f>
        <v>от 01 июня 2019 года</v>
      </c>
      <c r="B7" s="902"/>
      <c r="C7" s="902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3"/>
      <c r="AU7" s="903"/>
      <c r="AV7" s="903"/>
      <c r="AW7" s="903"/>
      <c r="AX7" s="903"/>
      <c r="AY7" s="903"/>
      <c r="AZ7" s="522"/>
    </row>
    <row r="8" spans="1:82" s="573" customFormat="1" ht="15.75" customHeight="1" thickBot="1">
      <c r="A8" s="623"/>
      <c r="B8" s="623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522"/>
    </row>
    <row r="9" spans="1:82" s="90" customFormat="1" ht="18" customHeight="1" thickBot="1">
      <c r="A9" s="574" t="s">
        <v>63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W9" s="620" t="s">
        <v>32</v>
      </c>
      <c r="AX9" s="621">
        <v>0</v>
      </c>
      <c r="AY9" s="574"/>
      <c r="AZ9" s="575"/>
    </row>
    <row r="10" spans="1:82" s="579" customFormat="1" ht="18" customHeight="1" thickBot="1">
      <c r="A10" s="576"/>
      <c r="B10" s="576"/>
      <c r="C10" s="576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U10" s="578"/>
      <c r="AV10" s="578"/>
      <c r="AZ10" s="580"/>
    </row>
    <row r="11" spans="1:82" s="582" customFormat="1" ht="23.25" customHeight="1">
      <c r="A11" s="909" t="s">
        <v>330</v>
      </c>
      <c r="B11" s="905" t="s">
        <v>33</v>
      </c>
      <c r="C11" s="906"/>
      <c r="D11" s="906"/>
      <c r="E11" s="906"/>
      <c r="F11" s="907"/>
      <c r="G11" s="905" t="s">
        <v>29</v>
      </c>
      <c r="H11" s="906"/>
      <c r="I11" s="906"/>
      <c r="J11" s="906"/>
      <c r="K11" s="907"/>
      <c r="L11" s="905" t="s">
        <v>21</v>
      </c>
      <c r="M11" s="906"/>
      <c r="N11" s="906"/>
      <c r="O11" s="906"/>
      <c r="P11" s="907"/>
      <c r="Q11" s="905" t="s">
        <v>22</v>
      </c>
      <c r="R11" s="906"/>
      <c r="S11" s="906"/>
      <c r="T11" s="906"/>
      <c r="U11" s="907"/>
      <c r="V11" s="905" t="s">
        <v>23</v>
      </c>
      <c r="W11" s="906"/>
      <c r="X11" s="906"/>
      <c r="Y11" s="906"/>
      <c r="Z11" s="907"/>
      <c r="AA11" s="905" t="s">
        <v>24</v>
      </c>
      <c r="AB11" s="906"/>
      <c r="AC11" s="906"/>
      <c r="AD11" s="906"/>
      <c r="AE11" s="907"/>
      <c r="AF11" s="905" t="s">
        <v>25</v>
      </c>
      <c r="AG11" s="906"/>
      <c r="AH11" s="906"/>
      <c r="AI11" s="906"/>
      <c r="AJ11" s="907"/>
      <c r="AK11" s="905" t="s">
        <v>26</v>
      </c>
      <c r="AL11" s="906"/>
      <c r="AM11" s="906"/>
      <c r="AN11" s="906"/>
      <c r="AO11" s="907"/>
      <c r="AP11" s="905" t="s">
        <v>40</v>
      </c>
      <c r="AQ11" s="906"/>
      <c r="AR11" s="906"/>
      <c r="AS11" s="906"/>
      <c r="AT11" s="907"/>
      <c r="AU11" s="905" t="s">
        <v>41</v>
      </c>
      <c r="AV11" s="906"/>
      <c r="AW11" s="906"/>
      <c r="AX11" s="906"/>
      <c r="AY11" s="911"/>
      <c r="AZ11" s="581"/>
      <c r="BA11" s="921" t="s">
        <v>33</v>
      </c>
      <c r="BB11" s="919"/>
      <c r="BC11" s="919"/>
      <c r="BD11" s="919" t="s">
        <v>29</v>
      </c>
      <c r="BE11" s="919"/>
      <c r="BF11" s="919"/>
      <c r="BG11" s="919" t="s">
        <v>21</v>
      </c>
      <c r="BH11" s="919"/>
      <c r="BI11" s="919"/>
      <c r="BJ11" s="919" t="s">
        <v>22</v>
      </c>
      <c r="BK11" s="919"/>
      <c r="BL11" s="919"/>
      <c r="BM11" s="919" t="s">
        <v>23</v>
      </c>
      <c r="BN11" s="919"/>
      <c r="BO11" s="919"/>
      <c r="BP11" s="919" t="s">
        <v>24</v>
      </c>
      <c r="BQ11" s="919"/>
      <c r="BR11" s="919"/>
      <c r="BS11" s="919" t="s">
        <v>25</v>
      </c>
      <c r="BT11" s="919"/>
      <c r="BU11" s="919"/>
      <c r="BV11" s="919" t="s">
        <v>26</v>
      </c>
      <c r="BW11" s="919"/>
      <c r="BX11" s="919"/>
      <c r="BY11" s="919" t="s">
        <v>40</v>
      </c>
      <c r="BZ11" s="919"/>
      <c r="CA11" s="919"/>
      <c r="CB11" s="919" t="s">
        <v>41</v>
      </c>
      <c r="CC11" s="919"/>
      <c r="CD11" s="920"/>
    </row>
    <row r="12" spans="1:82" s="588" customFormat="1" ht="48" customHeight="1">
      <c r="A12" s="910"/>
      <c r="B12" s="628" t="s">
        <v>95</v>
      </c>
      <c r="C12" s="629" t="s">
        <v>99</v>
      </c>
      <c r="D12" s="629" t="s">
        <v>34</v>
      </c>
      <c r="E12" s="629" t="s">
        <v>35</v>
      </c>
      <c r="F12" s="630" t="s">
        <v>92</v>
      </c>
      <c r="G12" s="628" t="s">
        <v>95</v>
      </c>
      <c r="H12" s="629" t="s">
        <v>99</v>
      </c>
      <c r="I12" s="629" t="s">
        <v>34</v>
      </c>
      <c r="J12" s="629" t="s">
        <v>35</v>
      </c>
      <c r="K12" s="630" t="s">
        <v>42</v>
      </c>
      <c r="L12" s="628" t="s">
        <v>95</v>
      </c>
      <c r="M12" s="629" t="s">
        <v>99</v>
      </c>
      <c r="N12" s="629" t="s">
        <v>34</v>
      </c>
      <c r="O12" s="629" t="s">
        <v>35</v>
      </c>
      <c r="P12" s="630" t="s">
        <v>42</v>
      </c>
      <c r="Q12" s="628" t="s">
        <v>95</v>
      </c>
      <c r="R12" s="629" t="s">
        <v>99</v>
      </c>
      <c r="S12" s="629" t="s">
        <v>34</v>
      </c>
      <c r="T12" s="629" t="s">
        <v>35</v>
      </c>
      <c r="U12" s="630" t="s">
        <v>42</v>
      </c>
      <c r="V12" s="628" t="s">
        <v>95</v>
      </c>
      <c r="W12" s="629" t="s">
        <v>99</v>
      </c>
      <c r="X12" s="629" t="s">
        <v>34</v>
      </c>
      <c r="Y12" s="629" t="s">
        <v>35</v>
      </c>
      <c r="Z12" s="630" t="s">
        <v>42</v>
      </c>
      <c r="AA12" s="628" t="s">
        <v>95</v>
      </c>
      <c r="AB12" s="629" t="s">
        <v>99</v>
      </c>
      <c r="AC12" s="629" t="s">
        <v>34</v>
      </c>
      <c r="AD12" s="629" t="s">
        <v>35</v>
      </c>
      <c r="AE12" s="630" t="s">
        <v>42</v>
      </c>
      <c r="AF12" s="628" t="s">
        <v>95</v>
      </c>
      <c r="AG12" s="629" t="s">
        <v>99</v>
      </c>
      <c r="AH12" s="629" t="s">
        <v>34</v>
      </c>
      <c r="AI12" s="629" t="s">
        <v>35</v>
      </c>
      <c r="AJ12" s="630" t="s">
        <v>42</v>
      </c>
      <c r="AK12" s="628" t="s">
        <v>95</v>
      </c>
      <c r="AL12" s="629" t="s">
        <v>99</v>
      </c>
      <c r="AM12" s="629" t="s">
        <v>34</v>
      </c>
      <c r="AN12" s="629" t="s">
        <v>35</v>
      </c>
      <c r="AO12" s="630" t="s">
        <v>42</v>
      </c>
      <c r="AP12" s="628" t="s">
        <v>95</v>
      </c>
      <c r="AQ12" s="629" t="s">
        <v>99</v>
      </c>
      <c r="AR12" s="629" t="s">
        <v>34</v>
      </c>
      <c r="AS12" s="629" t="s">
        <v>35</v>
      </c>
      <c r="AT12" s="630" t="s">
        <v>42</v>
      </c>
      <c r="AU12" s="628" t="s">
        <v>95</v>
      </c>
      <c r="AV12" s="629" t="s">
        <v>99</v>
      </c>
      <c r="AW12" s="629" t="s">
        <v>34</v>
      </c>
      <c r="AX12" s="629" t="s">
        <v>35</v>
      </c>
      <c r="AY12" s="667" t="s">
        <v>42</v>
      </c>
      <c r="AZ12" s="583"/>
      <c r="BA12" s="584" t="s">
        <v>34</v>
      </c>
      <c r="BB12" s="585" t="s">
        <v>35</v>
      </c>
      <c r="BC12" s="585" t="s">
        <v>42</v>
      </c>
      <c r="BD12" s="586" t="s">
        <v>34</v>
      </c>
      <c r="BE12" s="586" t="s">
        <v>35</v>
      </c>
      <c r="BF12" s="585" t="s">
        <v>42</v>
      </c>
      <c r="BG12" s="586" t="s">
        <v>34</v>
      </c>
      <c r="BH12" s="586" t="s">
        <v>35</v>
      </c>
      <c r="BI12" s="585" t="s">
        <v>42</v>
      </c>
      <c r="BJ12" s="586" t="s">
        <v>34</v>
      </c>
      <c r="BK12" s="586" t="s">
        <v>35</v>
      </c>
      <c r="BL12" s="585" t="s">
        <v>42</v>
      </c>
      <c r="BM12" s="586" t="s">
        <v>34</v>
      </c>
      <c r="BN12" s="586" t="s">
        <v>35</v>
      </c>
      <c r="BO12" s="585" t="s">
        <v>42</v>
      </c>
      <c r="BP12" s="586" t="s">
        <v>34</v>
      </c>
      <c r="BQ12" s="586" t="s">
        <v>35</v>
      </c>
      <c r="BR12" s="585" t="s">
        <v>42</v>
      </c>
      <c r="BS12" s="586" t="s">
        <v>34</v>
      </c>
      <c r="BT12" s="586" t="s">
        <v>35</v>
      </c>
      <c r="BU12" s="585" t="s">
        <v>42</v>
      </c>
      <c r="BV12" s="586" t="s">
        <v>34</v>
      </c>
      <c r="BW12" s="586" t="s">
        <v>35</v>
      </c>
      <c r="BX12" s="585" t="s">
        <v>42</v>
      </c>
      <c r="BY12" s="586" t="s">
        <v>34</v>
      </c>
      <c r="BZ12" s="586" t="s">
        <v>35</v>
      </c>
      <c r="CA12" s="585" t="s">
        <v>42</v>
      </c>
      <c r="CB12" s="585" t="s">
        <v>34</v>
      </c>
      <c r="CC12" s="585" t="s">
        <v>35</v>
      </c>
      <c r="CD12" s="587" t="s">
        <v>42</v>
      </c>
    </row>
    <row r="13" spans="1:82" s="597" customFormat="1" ht="18.75" customHeight="1">
      <c r="A13" s="668">
        <v>18</v>
      </c>
      <c r="B13" s="589"/>
      <c r="C13" s="590"/>
      <c r="D13" s="591" t="str">
        <f>IF(BA13&lt;&gt;0,ROUND(BA13*(1-$AX$9)*$BA$1,2),"")</f>
        <v/>
      </c>
      <c r="E13" s="591" t="str">
        <f t="shared" ref="E13:E42" si="0">IF(BB13&lt;&gt;0,ROUND(BB13*(1-$AX$9)*$BA$1,2),"")</f>
        <v/>
      </c>
      <c r="F13" s="592" t="str">
        <f>BC13</f>
        <v xml:space="preserve"> </v>
      </c>
      <c r="G13" s="589"/>
      <c r="H13" s="590"/>
      <c r="I13" s="591" t="str">
        <f>IF(BD13&lt;&gt;0,ROUND(BD13*(1-$AX$9)*$BA$1,2),"")</f>
        <v/>
      </c>
      <c r="J13" s="591" t="str">
        <f t="shared" ref="J13:J42" si="1">IF(BE13&lt;&gt;0,ROUND(BE13*(1-$AX$9)*$BA$1,2),"")</f>
        <v/>
      </c>
      <c r="K13" s="592" t="str">
        <f>BF13</f>
        <v xml:space="preserve"> </v>
      </c>
      <c r="L13" s="589" t="s">
        <v>98</v>
      </c>
      <c r="M13" s="590">
        <v>135324</v>
      </c>
      <c r="N13" s="591">
        <f>IF(BG13&lt;&gt;0,ROUND(BG13*(1-$AX$9)*$BA$1,2),"")</f>
        <v>182.4</v>
      </c>
      <c r="O13" s="591" t="str">
        <f t="shared" ref="O13:O42" si="2">IF(BH13&lt;&gt;0,ROUND(BH13*(1-$AX$9)*$BA$1,2),"")</f>
        <v/>
      </c>
      <c r="P13" s="592">
        <f>BI13</f>
        <v>12</v>
      </c>
      <c r="Q13" s="589" t="s">
        <v>98</v>
      </c>
      <c r="R13" s="590">
        <v>135325</v>
      </c>
      <c r="S13" s="591">
        <f>IF(BJ13&lt;&gt;0,ROUND(BJ13*(1-$AX$9)*$BA$1,2),"")</f>
        <v>265.2</v>
      </c>
      <c r="T13" s="591" t="str">
        <f t="shared" ref="T13:T42" si="3">IF(BK13&lt;&gt;0,ROUND(BK13*(1-$AX$9)*$BA$1,2),"")</f>
        <v/>
      </c>
      <c r="U13" s="592">
        <f>BL13</f>
        <v>9</v>
      </c>
      <c r="V13" s="589" t="s">
        <v>98</v>
      </c>
      <c r="W13" s="590">
        <v>135326</v>
      </c>
      <c r="X13" s="591">
        <f>IF(BM13&lt;&gt;0,ROUND(BM13*(1-$AX$9)*$BA$1,2),"")</f>
        <v>316.8</v>
      </c>
      <c r="Y13" s="591" t="str">
        <f t="shared" ref="Y13:Y42" si="4">IF(BN13&lt;&gt;0,ROUND(BN13*(1-$AX$9)*$BA$1,2),"")</f>
        <v/>
      </c>
      <c r="Z13" s="592">
        <f>BO13</f>
        <v>8</v>
      </c>
      <c r="AA13" s="589" t="s">
        <v>98</v>
      </c>
      <c r="AB13" s="590"/>
      <c r="AC13" s="591">
        <f>IF(BP13&lt;&gt;0,ROUND(BP13*(1-$AX$9)*$BA$1,2),"")</f>
        <v>379.8</v>
      </c>
      <c r="AD13" s="591" t="str">
        <f t="shared" ref="AD13:AD42" si="5">IF(BQ13&lt;&gt;0,ROUND(BQ13*(1-$AX$9)*$BA$1,2),"")</f>
        <v/>
      </c>
      <c r="AE13" s="592">
        <f>BR13</f>
        <v>7</v>
      </c>
      <c r="AF13" s="589"/>
      <c r="AG13" s="590"/>
      <c r="AH13" s="591" t="str">
        <f>IF(BS13&lt;&gt;0,ROUND(BS13*(1-$AX$9)*$BA$1,2),"")</f>
        <v/>
      </c>
      <c r="AI13" s="591" t="str">
        <f t="shared" ref="AI13:AI42" si="6">IF(BT13&lt;&gt;0,ROUND(BT13*(1-$AX$9)*$BA$1,2),"")</f>
        <v/>
      </c>
      <c r="AJ13" s="592" t="str">
        <f>BU13</f>
        <v xml:space="preserve"> </v>
      </c>
      <c r="AK13" s="589"/>
      <c r="AL13" s="590"/>
      <c r="AM13" s="591" t="str">
        <f>IF(BV13&lt;&gt;0,ROUND(BV13*(1-$AX$9)*$BA$1,2),"")</f>
        <v/>
      </c>
      <c r="AN13" s="591" t="str">
        <f t="shared" ref="AN13:AN42" si="7">IF(BW13&lt;&gt;0,ROUND(BW13*(1-$AX$9)*$BA$1,2),"")</f>
        <v/>
      </c>
      <c r="AO13" s="592" t="str">
        <f>BX13</f>
        <v xml:space="preserve"> </v>
      </c>
      <c r="AP13" s="589"/>
      <c r="AQ13" s="590"/>
      <c r="AR13" s="591" t="str">
        <f>IF(BY13&lt;&gt;0,ROUND(BY13*(1-$AX$9),2)*$BA$1,"")</f>
        <v/>
      </c>
      <c r="AS13" s="591" t="str">
        <f t="shared" ref="AS13:AS42" si="8">IF(BZ13&lt;&gt;0,ROUND(BZ13*(1-$AX$9),2)*$BA$1,"")</f>
        <v/>
      </c>
      <c r="AT13" s="592" t="str">
        <f>CA13</f>
        <v xml:space="preserve"> </v>
      </c>
      <c r="AU13" s="589"/>
      <c r="AV13" s="590"/>
      <c r="AW13" s="591" t="str">
        <f>IF(CB13&lt;&gt;0,ROUND(CB13*(1-$AX$9)*$BA$1,2),"")</f>
        <v/>
      </c>
      <c r="AX13" s="591" t="str">
        <f t="shared" ref="AX13:AX42" si="9">IF(CC13&lt;&gt;0,ROUND(CC13*(1-$AX$9)*$BA$1,2),"")</f>
        <v/>
      </c>
      <c r="AY13" s="669" t="str">
        <f>CD13</f>
        <v xml:space="preserve"> </v>
      </c>
      <c r="AZ13" s="593">
        <v>18</v>
      </c>
      <c r="BA13" s="594">
        <v>0</v>
      </c>
      <c r="BB13" s="595">
        <v>0</v>
      </c>
      <c r="BC13" s="596" t="s">
        <v>36</v>
      </c>
      <c r="BD13" s="595">
        <v>0</v>
      </c>
      <c r="BE13" s="595">
        <v>0</v>
      </c>
      <c r="BF13" s="596" t="s">
        <v>36</v>
      </c>
      <c r="BG13" s="595">
        <v>152</v>
      </c>
      <c r="BH13" s="595">
        <v>0</v>
      </c>
      <c r="BI13" s="596">
        <v>12</v>
      </c>
      <c r="BJ13" s="595">
        <v>221</v>
      </c>
      <c r="BK13" s="595">
        <v>0</v>
      </c>
      <c r="BL13" s="596">
        <v>9</v>
      </c>
      <c r="BM13" s="595">
        <v>264</v>
      </c>
      <c r="BN13" s="595">
        <v>0</v>
      </c>
      <c r="BO13" s="596">
        <v>8</v>
      </c>
      <c r="BP13" s="595">
        <v>316.5</v>
      </c>
      <c r="BQ13" s="595">
        <v>0</v>
      </c>
      <c r="BR13" s="596">
        <v>7</v>
      </c>
      <c r="BS13" s="595">
        <v>0</v>
      </c>
      <c r="BT13" s="595">
        <v>0</v>
      </c>
      <c r="BU13" s="596" t="s">
        <v>36</v>
      </c>
      <c r="BV13" s="595">
        <v>0</v>
      </c>
      <c r="BW13" s="595">
        <v>0</v>
      </c>
      <c r="BX13" s="596" t="s">
        <v>36</v>
      </c>
      <c r="BY13" s="595">
        <v>0</v>
      </c>
      <c r="BZ13" s="595">
        <v>0</v>
      </c>
      <c r="CA13" s="596" t="s">
        <v>36</v>
      </c>
      <c r="CB13" s="595">
        <v>0</v>
      </c>
      <c r="CC13" s="595">
        <v>0</v>
      </c>
      <c r="CD13" s="596" t="s">
        <v>36</v>
      </c>
    </row>
    <row r="14" spans="1:82" s="597" customFormat="1" ht="18.75" customHeight="1">
      <c r="A14" s="670">
        <v>21</v>
      </c>
      <c r="B14" s="589"/>
      <c r="C14" s="590"/>
      <c r="D14" s="591" t="str">
        <f t="shared" ref="D14:D42" si="10">IF(BA14&lt;&gt;0,ROUND(BA14*(1-$AX$9)*$BA$1,2),"")</f>
        <v/>
      </c>
      <c r="E14" s="591" t="str">
        <f t="shared" si="0"/>
        <v/>
      </c>
      <c r="F14" s="598" t="str">
        <f t="shared" ref="F14:F42" si="11">BC14</f>
        <v xml:space="preserve"> </v>
      </c>
      <c r="G14" s="589"/>
      <c r="H14" s="590"/>
      <c r="I14" s="591" t="str">
        <f t="shared" ref="I14:I41" si="12">IF(BD14&lt;&gt;0,ROUND(BD14*(1-$AX$9)*$BA$1,2),"")</f>
        <v/>
      </c>
      <c r="J14" s="591" t="str">
        <f t="shared" si="1"/>
        <v/>
      </c>
      <c r="K14" s="598" t="str">
        <f t="shared" ref="K14:K42" si="13">BF14</f>
        <v xml:space="preserve"> </v>
      </c>
      <c r="L14" s="589" t="s">
        <v>98</v>
      </c>
      <c r="M14" s="590">
        <v>135328</v>
      </c>
      <c r="N14" s="591">
        <f t="shared" ref="N14:N42" si="14">IF(BG14&lt;&gt;0,ROUND(BG14*(1-$AX$9)*$BA$1,2),"")</f>
        <v>186</v>
      </c>
      <c r="O14" s="591" t="str">
        <f t="shared" si="2"/>
        <v/>
      </c>
      <c r="P14" s="598">
        <f t="shared" ref="P14:P42" si="15">BI14</f>
        <v>12</v>
      </c>
      <c r="Q14" s="589" t="s">
        <v>98</v>
      </c>
      <c r="R14" s="590"/>
      <c r="S14" s="591">
        <f t="shared" ref="S14:S42" si="16">IF(BJ14&lt;&gt;0,ROUND(BJ14*(1-$AX$9)*$BA$1,2),"")</f>
        <v>274.2</v>
      </c>
      <c r="T14" s="591" t="str">
        <f t="shared" si="3"/>
        <v/>
      </c>
      <c r="U14" s="598">
        <f t="shared" ref="U14:U42" si="17">BL14</f>
        <v>9</v>
      </c>
      <c r="V14" s="589" t="s">
        <v>98</v>
      </c>
      <c r="W14" s="590">
        <v>135330</v>
      </c>
      <c r="X14" s="591">
        <f t="shared" ref="X14:X42" si="18">IF(BM14&lt;&gt;0,ROUND(BM14*(1-$AX$9)*$BA$1,2),"")</f>
        <v>323.39999999999998</v>
      </c>
      <c r="Y14" s="591" t="str">
        <f t="shared" si="4"/>
        <v/>
      </c>
      <c r="Z14" s="598">
        <f t="shared" ref="Z14:Z42" si="19">BO14</f>
        <v>7</v>
      </c>
      <c r="AA14" s="589" t="s">
        <v>98</v>
      </c>
      <c r="AB14" s="590"/>
      <c r="AC14" s="591">
        <f t="shared" ref="AC14:AC42" si="20">IF(BP14&lt;&gt;0,ROUND(BP14*(1-$AX$9)*$BA$1,2),"")</f>
        <v>391.2</v>
      </c>
      <c r="AD14" s="591" t="str">
        <f t="shared" si="5"/>
        <v/>
      </c>
      <c r="AE14" s="598">
        <f t="shared" ref="AE14:AE42" si="21">BR14</f>
        <v>7</v>
      </c>
      <c r="AF14" s="589"/>
      <c r="AG14" s="590"/>
      <c r="AH14" s="591" t="str">
        <f t="shared" ref="AH14:AH42" si="22">IF(BS14&lt;&gt;0,ROUND(BS14*(1-$AX$9)*$BA$1,2),"")</f>
        <v/>
      </c>
      <c r="AI14" s="591" t="str">
        <f t="shared" si="6"/>
        <v/>
      </c>
      <c r="AJ14" s="598" t="str">
        <f t="shared" ref="AJ14:AJ42" si="23">BU14</f>
        <v xml:space="preserve"> </v>
      </c>
      <c r="AK14" s="589"/>
      <c r="AL14" s="590"/>
      <c r="AM14" s="591" t="str">
        <f t="shared" ref="AM14:AM42" si="24">IF(BV14&lt;&gt;0,ROUND(BV14*(1-$AX$9)*$BA$1,2),"")</f>
        <v/>
      </c>
      <c r="AN14" s="591" t="str">
        <f t="shared" si="7"/>
        <v/>
      </c>
      <c r="AO14" s="598" t="str">
        <f t="shared" ref="AO14:AO42" si="25">BX14</f>
        <v xml:space="preserve"> </v>
      </c>
      <c r="AP14" s="589"/>
      <c r="AQ14" s="590"/>
      <c r="AR14" s="591" t="str">
        <f t="shared" ref="AR14:AR42" si="26">IF(BY14&lt;&gt;0,ROUND(BY14*(1-$AX$9),2)*$BA$1,"")</f>
        <v/>
      </c>
      <c r="AS14" s="591" t="str">
        <f t="shared" si="8"/>
        <v/>
      </c>
      <c r="AT14" s="598" t="str">
        <f t="shared" ref="AT14:AT42" si="27">CA14</f>
        <v xml:space="preserve"> </v>
      </c>
      <c r="AU14" s="589"/>
      <c r="AV14" s="590"/>
      <c r="AW14" s="591" t="str">
        <f t="shared" ref="AW14:AW42" si="28">IF(CB14&lt;&gt;0,ROUND(CB14*(1-$AX$9)*$BA$1,2),"")</f>
        <v/>
      </c>
      <c r="AX14" s="591" t="str">
        <f t="shared" si="9"/>
        <v/>
      </c>
      <c r="AY14" s="671" t="str">
        <f t="shared" ref="AY14:AY42" si="29">CD14</f>
        <v xml:space="preserve"> </v>
      </c>
      <c r="AZ14" s="593">
        <v>21</v>
      </c>
      <c r="BA14" s="594">
        <v>0</v>
      </c>
      <c r="BB14" s="595">
        <v>0</v>
      </c>
      <c r="BC14" s="599" t="s">
        <v>36</v>
      </c>
      <c r="BD14" s="595">
        <v>0</v>
      </c>
      <c r="BE14" s="595">
        <v>0</v>
      </c>
      <c r="BF14" s="599" t="s">
        <v>36</v>
      </c>
      <c r="BG14" s="595">
        <v>155</v>
      </c>
      <c r="BH14" s="595">
        <v>0</v>
      </c>
      <c r="BI14" s="599">
        <v>12</v>
      </c>
      <c r="BJ14" s="595">
        <v>228.5</v>
      </c>
      <c r="BK14" s="595">
        <v>0</v>
      </c>
      <c r="BL14" s="599">
        <v>9</v>
      </c>
      <c r="BM14" s="595">
        <v>269.5</v>
      </c>
      <c r="BN14" s="595">
        <v>0</v>
      </c>
      <c r="BO14" s="599">
        <v>7</v>
      </c>
      <c r="BP14" s="595">
        <v>326</v>
      </c>
      <c r="BQ14" s="595">
        <v>0</v>
      </c>
      <c r="BR14" s="599">
        <v>7</v>
      </c>
      <c r="BS14" s="595">
        <v>0</v>
      </c>
      <c r="BT14" s="595">
        <v>0</v>
      </c>
      <c r="BU14" s="599" t="s">
        <v>36</v>
      </c>
      <c r="BV14" s="595">
        <v>0</v>
      </c>
      <c r="BW14" s="595">
        <v>0</v>
      </c>
      <c r="BX14" s="599" t="s">
        <v>36</v>
      </c>
      <c r="BY14" s="595">
        <v>0</v>
      </c>
      <c r="BZ14" s="595">
        <v>0</v>
      </c>
      <c r="CA14" s="599" t="s">
        <v>36</v>
      </c>
      <c r="CB14" s="595">
        <v>0</v>
      </c>
      <c r="CC14" s="595">
        <v>0</v>
      </c>
      <c r="CD14" s="599" t="s">
        <v>36</v>
      </c>
    </row>
    <row r="15" spans="1:82" s="597" customFormat="1" ht="18.75" customHeight="1">
      <c r="A15" s="670">
        <v>25</v>
      </c>
      <c r="B15" s="589"/>
      <c r="C15" s="590"/>
      <c r="D15" s="591" t="str">
        <f t="shared" si="10"/>
        <v/>
      </c>
      <c r="E15" s="591" t="str">
        <f t="shared" si="0"/>
        <v/>
      </c>
      <c r="F15" s="598" t="str">
        <f t="shared" si="11"/>
        <v xml:space="preserve"> </v>
      </c>
      <c r="G15" s="589"/>
      <c r="H15" s="590"/>
      <c r="I15" s="591" t="str">
        <f t="shared" si="12"/>
        <v/>
      </c>
      <c r="J15" s="591" t="str">
        <f t="shared" si="1"/>
        <v/>
      </c>
      <c r="K15" s="598" t="str">
        <f t="shared" si="13"/>
        <v xml:space="preserve"> </v>
      </c>
      <c r="L15" s="589" t="s">
        <v>98</v>
      </c>
      <c r="M15" s="590">
        <v>135332</v>
      </c>
      <c r="N15" s="591">
        <f t="shared" si="14"/>
        <v>215.4</v>
      </c>
      <c r="O15" s="591" t="str">
        <f t="shared" si="2"/>
        <v/>
      </c>
      <c r="P15" s="598">
        <f t="shared" si="15"/>
        <v>12</v>
      </c>
      <c r="Q15" s="589" t="s">
        <v>98</v>
      </c>
      <c r="R15" s="590">
        <v>135333</v>
      </c>
      <c r="S15" s="591">
        <f t="shared" si="16"/>
        <v>316.8</v>
      </c>
      <c r="T15" s="591" t="str">
        <f t="shared" si="3"/>
        <v/>
      </c>
      <c r="U15" s="598">
        <f t="shared" si="17"/>
        <v>9</v>
      </c>
      <c r="V15" s="589" t="s">
        <v>98</v>
      </c>
      <c r="W15" s="590">
        <v>135334</v>
      </c>
      <c r="X15" s="591">
        <f t="shared" si="18"/>
        <v>369</v>
      </c>
      <c r="Y15" s="591" t="str">
        <f t="shared" si="4"/>
        <v/>
      </c>
      <c r="Z15" s="598">
        <f t="shared" si="19"/>
        <v>7</v>
      </c>
      <c r="AA15" s="589" t="s">
        <v>98</v>
      </c>
      <c r="AB15" s="590"/>
      <c r="AC15" s="591">
        <f t="shared" si="20"/>
        <v>438</v>
      </c>
      <c r="AD15" s="591" t="str">
        <f t="shared" si="5"/>
        <v/>
      </c>
      <c r="AE15" s="598">
        <f t="shared" si="21"/>
        <v>7</v>
      </c>
      <c r="AF15" s="589"/>
      <c r="AG15" s="590"/>
      <c r="AH15" s="591" t="str">
        <f t="shared" si="22"/>
        <v/>
      </c>
      <c r="AI15" s="591" t="str">
        <f t="shared" si="6"/>
        <v/>
      </c>
      <c r="AJ15" s="598" t="str">
        <f t="shared" si="23"/>
        <v xml:space="preserve"> </v>
      </c>
      <c r="AK15" s="589"/>
      <c r="AL15" s="590"/>
      <c r="AM15" s="591" t="str">
        <f t="shared" si="24"/>
        <v/>
      </c>
      <c r="AN15" s="591" t="str">
        <f t="shared" si="7"/>
        <v/>
      </c>
      <c r="AO15" s="598" t="str">
        <f t="shared" si="25"/>
        <v xml:space="preserve"> </v>
      </c>
      <c r="AP15" s="589"/>
      <c r="AQ15" s="590"/>
      <c r="AR15" s="591" t="str">
        <f t="shared" si="26"/>
        <v/>
      </c>
      <c r="AS15" s="591" t="str">
        <f t="shared" si="8"/>
        <v/>
      </c>
      <c r="AT15" s="598" t="str">
        <f t="shared" si="27"/>
        <v xml:space="preserve"> </v>
      </c>
      <c r="AU15" s="589"/>
      <c r="AV15" s="590"/>
      <c r="AW15" s="591" t="str">
        <f t="shared" si="28"/>
        <v/>
      </c>
      <c r="AX15" s="591" t="str">
        <f t="shared" si="9"/>
        <v/>
      </c>
      <c r="AY15" s="671" t="str">
        <f t="shared" si="29"/>
        <v xml:space="preserve"> </v>
      </c>
      <c r="AZ15" s="593">
        <v>25</v>
      </c>
      <c r="BA15" s="594">
        <v>0</v>
      </c>
      <c r="BB15" s="595">
        <v>0</v>
      </c>
      <c r="BC15" s="599" t="s">
        <v>36</v>
      </c>
      <c r="BD15" s="595">
        <v>0</v>
      </c>
      <c r="BE15" s="595">
        <v>0</v>
      </c>
      <c r="BF15" s="599" t="s">
        <v>36</v>
      </c>
      <c r="BG15" s="595">
        <v>179.5</v>
      </c>
      <c r="BH15" s="595">
        <v>0</v>
      </c>
      <c r="BI15" s="599">
        <v>12</v>
      </c>
      <c r="BJ15" s="595">
        <v>264</v>
      </c>
      <c r="BK15" s="595">
        <v>0</v>
      </c>
      <c r="BL15" s="599">
        <v>9</v>
      </c>
      <c r="BM15" s="595">
        <v>307.5</v>
      </c>
      <c r="BN15" s="595">
        <v>0</v>
      </c>
      <c r="BO15" s="599">
        <v>7</v>
      </c>
      <c r="BP15" s="595">
        <v>365</v>
      </c>
      <c r="BQ15" s="595">
        <v>0</v>
      </c>
      <c r="BR15" s="599">
        <v>7</v>
      </c>
      <c r="BS15" s="595">
        <v>0</v>
      </c>
      <c r="BT15" s="595">
        <v>0</v>
      </c>
      <c r="BU15" s="599" t="s">
        <v>36</v>
      </c>
      <c r="BV15" s="595">
        <v>0</v>
      </c>
      <c r="BW15" s="595">
        <v>0</v>
      </c>
      <c r="BX15" s="599" t="s">
        <v>36</v>
      </c>
      <c r="BY15" s="595">
        <v>0</v>
      </c>
      <c r="BZ15" s="595">
        <v>0</v>
      </c>
      <c r="CA15" s="599" t="s">
        <v>36</v>
      </c>
      <c r="CB15" s="595">
        <v>0</v>
      </c>
      <c r="CC15" s="595">
        <v>0</v>
      </c>
      <c r="CD15" s="599" t="s">
        <v>36</v>
      </c>
    </row>
    <row r="16" spans="1:82" s="597" customFormat="1" ht="18.75" customHeight="1">
      <c r="A16" s="670">
        <v>28</v>
      </c>
      <c r="B16" s="589"/>
      <c r="C16" s="590"/>
      <c r="D16" s="591" t="str">
        <f t="shared" si="10"/>
        <v/>
      </c>
      <c r="E16" s="591" t="str">
        <f t="shared" si="0"/>
        <v/>
      </c>
      <c r="F16" s="598" t="str">
        <f t="shared" si="11"/>
        <v xml:space="preserve"> </v>
      </c>
      <c r="G16" s="589" t="s">
        <v>98</v>
      </c>
      <c r="H16" s="590">
        <v>135336</v>
      </c>
      <c r="I16" s="591">
        <f t="shared" si="12"/>
        <v>199.8</v>
      </c>
      <c r="J16" s="591" t="str">
        <f t="shared" si="1"/>
        <v/>
      </c>
      <c r="K16" s="598">
        <f t="shared" si="13"/>
        <v>12</v>
      </c>
      <c r="L16" s="589" t="s">
        <v>98</v>
      </c>
      <c r="M16" s="590">
        <v>135337</v>
      </c>
      <c r="N16" s="591">
        <f t="shared" si="14"/>
        <v>218.4</v>
      </c>
      <c r="O16" s="591" t="str">
        <f t="shared" si="2"/>
        <v/>
      </c>
      <c r="P16" s="598">
        <f t="shared" si="15"/>
        <v>10</v>
      </c>
      <c r="Q16" s="589" t="s">
        <v>98</v>
      </c>
      <c r="R16" s="590">
        <v>135338</v>
      </c>
      <c r="S16" s="591">
        <f t="shared" si="16"/>
        <v>326.39999999999998</v>
      </c>
      <c r="T16" s="591" t="str">
        <f t="shared" si="3"/>
        <v/>
      </c>
      <c r="U16" s="598">
        <f t="shared" si="17"/>
        <v>9</v>
      </c>
      <c r="V16" s="589" t="s">
        <v>98</v>
      </c>
      <c r="W16" s="590">
        <v>135339</v>
      </c>
      <c r="X16" s="591">
        <f t="shared" si="18"/>
        <v>379.8</v>
      </c>
      <c r="Y16" s="591" t="str">
        <f t="shared" si="4"/>
        <v/>
      </c>
      <c r="Z16" s="598">
        <f t="shared" si="19"/>
        <v>7</v>
      </c>
      <c r="AA16" s="589" t="s">
        <v>98</v>
      </c>
      <c r="AB16" s="590">
        <v>135340</v>
      </c>
      <c r="AC16" s="591">
        <f t="shared" si="20"/>
        <v>456.6</v>
      </c>
      <c r="AD16" s="591" t="str">
        <f t="shared" si="5"/>
        <v/>
      </c>
      <c r="AE16" s="598">
        <f t="shared" si="21"/>
        <v>6</v>
      </c>
      <c r="AF16" s="589"/>
      <c r="AG16" s="590"/>
      <c r="AH16" s="591" t="str">
        <f t="shared" si="22"/>
        <v/>
      </c>
      <c r="AI16" s="591" t="str">
        <f t="shared" si="6"/>
        <v/>
      </c>
      <c r="AJ16" s="598" t="str">
        <f t="shared" si="23"/>
        <v xml:space="preserve"> </v>
      </c>
      <c r="AK16" s="589"/>
      <c r="AL16" s="590"/>
      <c r="AM16" s="591" t="str">
        <f t="shared" si="24"/>
        <v/>
      </c>
      <c r="AN16" s="591" t="str">
        <f t="shared" si="7"/>
        <v/>
      </c>
      <c r="AO16" s="598" t="str">
        <f t="shared" si="25"/>
        <v xml:space="preserve"> </v>
      </c>
      <c r="AP16" s="589"/>
      <c r="AQ16" s="590"/>
      <c r="AR16" s="591" t="str">
        <f t="shared" si="26"/>
        <v/>
      </c>
      <c r="AS16" s="591" t="str">
        <f t="shared" si="8"/>
        <v/>
      </c>
      <c r="AT16" s="598" t="str">
        <f t="shared" si="27"/>
        <v xml:space="preserve"> </v>
      </c>
      <c r="AU16" s="589"/>
      <c r="AV16" s="590"/>
      <c r="AW16" s="591" t="str">
        <f t="shared" si="28"/>
        <v/>
      </c>
      <c r="AX16" s="591" t="str">
        <f t="shared" si="9"/>
        <v/>
      </c>
      <c r="AY16" s="671" t="str">
        <f t="shared" si="29"/>
        <v xml:space="preserve"> </v>
      </c>
      <c r="AZ16" s="593">
        <v>28</v>
      </c>
      <c r="BA16" s="594">
        <v>0</v>
      </c>
      <c r="BB16" s="595">
        <v>0</v>
      </c>
      <c r="BC16" s="599" t="s">
        <v>36</v>
      </c>
      <c r="BD16" s="595">
        <v>166.5</v>
      </c>
      <c r="BE16" s="595">
        <v>0</v>
      </c>
      <c r="BF16" s="599">
        <v>12</v>
      </c>
      <c r="BG16" s="595">
        <v>182</v>
      </c>
      <c r="BH16" s="595">
        <v>0</v>
      </c>
      <c r="BI16" s="599">
        <v>10</v>
      </c>
      <c r="BJ16" s="595">
        <v>272</v>
      </c>
      <c r="BK16" s="595">
        <v>0</v>
      </c>
      <c r="BL16" s="599">
        <v>9</v>
      </c>
      <c r="BM16" s="595">
        <v>316.5</v>
      </c>
      <c r="BN16" s="595">
        <v>0</v>
      </c>
      <c r="BO16" s="599">
        <v>7</v>
      </c>
      <c r="BP16" s="595">
        <v>380.5</v>
      </c>
      <c r="BQ16" s="595">
        <v>0</v>
      </c>
      <c r="BR16" s="599">
        <v>6</v>
      </c>
      <c r="BS16" s="595">
        <v>0</v>
      </c>
      <c r="BT16" s="595">
        <v>0</v>
      </c>
      <c r="BU16" s="599" t="s">
        <v>36</v>
      </c>
      <c r="BV16" s="595">
        <v>0</v>
      </c>
      <c r="BW16" s="595">
        <v>0</v>
      </c>
      <c r="BX16" s="599" t="s">
        <v>36</v>
      </c>
      <c r="BY16" s="595">
        <v>0</v>
      </c>
      <c r="BZ16" s="595">
        <v>0</v>
      </c>
      <c r="CA16" s="599" t="s">
        <v>36</v>
      </c>
      <c r="CB16" s="595">
        <v>0</v>
      </c>
      <c r="CC16" s="595">
        <v>0</v>
      </c>
      <c r="CD16" s="599" t="s">
        <v>36</v>
      </c>
    </row>
    <row r="17" spans="1:82" s="597" customFormat="1" ht="18.75" customHeight="1">
      <c r="A17" s="670">
        <v>32</v>
      </c>
      <c r="B17" s="589"/>
      <c r="C17" s="590"/>
      <c r="D17" s="591" t="str">
        <f t="shared" si="10"/>
        <v/>
      </c>
      <c r="E17" s="591" t="str">
        <f t="shared" si="0"/>
        <v/>
      </c>
      <c r="F17" s="598" t="str">
        <f t="shared" si="11"/>
        <v xml:space="preserve"> </v>
      </c>
      <c r="G17" s="589" t="s">
        <v>98</v>
      </c>
      <c r="H17" s="590">
        <v>135341</v>
      </c>
      <c r="I17" s="591">
        <f t="shared" si="12"/>
        <v>221.4</v>
      </c>
      <c r="J17" s="591" t="str">
        <f t="shared" si="1"/>
        <v/>
      </c>
      <c r="K17" s="598">
        <f t="shared" si="13"/>
        <v>12</v>
      </c>
      <c r="L17" s="589" t="s">
        <v>98</v>
      </c>
      <c r="M17" s="590">
        <v>135342</v>
      </c>
      <c r="N17" s="591">
        <f t="shared" si="14"/>
        <v>229.2</v>
      </c>
      <c r="O17" s="591" t="str">
        <f t="shared" si="2"/>
        <v/>
      </c>
      <c r="P17" s="598">
        <f t="shared" si="15"/>
        <v>10</v>
      </c>
      <c r="Q17" s="589" t="s">
        <v>98</v>
      </c>
      <c r="R17" s="590">
        <v>135343</v>
      </c>
      <c r="S17" s="591">
        <f t="shared" si="16"/>
        <v>343.2</v>
      </c>
      <c r="T17" s="591" t="str">
        <f t="shared" si="3"/>
        <v/>
      </c>
      <c r="U17" s="598">
        <f t="shared" si="17"/>
        <v>8</v>
      </c>
      <c r="V17" s="589" t="s">
        <v>98</v>
      </c>
      <c r="W17" s="590">
        <v>135344</v>
      </c>
      <c r="X17" s="591">
        <f t="shared" si="18"/>
        <v>402.6</v>
      </c>
      <c r="Y17" s="591" t="str">
        <f t="shared" si="4"/>
        <v/>
      </c>
      <c r="Z17" s="598">
        <f t="shared" si="19"/>
        <v>7</v>
      </c>
      <c r="AA17" s="589" t="s">
        <v>98</v>
      </c>
      <c r="AB17" s="590"/>
      <c r="AC17" s="591">
        <f t="shared" si="20"/>
        <v>480.6</v>
      </c>
      <c r="AD17" s="591" t="str">
        <f t="shared" si="5"/>
        <v/>
      </c>
      <c r="AE17" s="598">
        <f t="shared" si="21"/>
        <v>6</v>
      </c>
      <c r="AF17" s="589"/>
      <c r="AG17" s="590"/>
      <c r="AH17" s="591" t="str">
        <f t="shared" si="22"/>
        <v/>
      </c>
      <c r="AI17" s="591" t="str">
        <f t="shared" si="6"/>
        <v/>
      </c>
      <c r="AJ17" s="598" t="str">
        <f t="shared" si="23"/>
        <v xml:space="preserve"> </v>
      </c>
      <c r="AK17" s="589"/>
      <c r="AL17" s="590"/>
      <c r="AM17" s="591" t="str">
        <f t="shared" si="24"/>
        <v/>
      </c>
      <c r="AN17" s="591" t="str">
        <f t="shared" si="7"/>
        <v/>
      </c>
      <c r="AO17" s="598" t="str">
        <f t="shared" si="25"/>
        <v xml:space="preserve"> </v>
      </c>
      <c r="AP17" s="589"/>
      <c r="AQ17" s="590"/>
      <c r="AR17" s="591" t="str">
        <f t="shared" si="26"/>
        <v/>
      </c>
      <c r="AS17" s="591" t="str">
        <f t="shared" si="8"/>
        <v/>
      </c>
      <c r="AT17" s="598" t="str">
        <f t="shared" si="27"/>
        <v xml:space="preserve"> </v>
      </c>
      <c r="AU17" s="589"/>
      <c r="AV17" s="590"/>
      <c r="AW17" s="591" t="str">
        <f t="shared" si="28"/>
        <v/>
      </c>
      <c r="AX17" s="591" t="str">
        <f t="shared" si="9"/>
        <v/>
      </c>
      <c r="AY17" s="671" t="str">
        <f t="shared" si="29"/>
        <v xml:space="preserve"> </v>
      </c>
      <c r="AZ17" s="593">
        <v>32</v>
      </c>
      <c r="BA17" s="594">
        <v>0</v>
      </c>
      <c r="BB17" s="595">
        <v>0</v>
      </c>
      <c r="BC17" s="599" t="s">
        <v>36</v>
      </c>
      <c r="BD17" s="595">
        <v>184.5</v>
      </c>
      <c r="BE17" s="595">
        <v>0</v>
      </c>
      <c r="BF17" s="599">
        <v>12</v>
      </c>
      <c r="BG17" s="595">
        <v>191</v>
      </c>
      <c r="BH17" s="595">
        <v>0</v>
      </c>
      <c r="BI17" s="599">
        <v>10</v>
      </c>
      <c r="BJ17" s="595">
        <v>286</v>
      </c>
      <c r="BK17" s="595">
        <v>0</v>
      </c>
      <c r="BL17" s="599">
        <v>8</v>
      </c>
      <c r="BM17" s="595">
        <v>335.5</v>
      </c>
      <c r="BN17" s="595">
        <v>0</v>
      </c>
      <c r="BO17" s="599">
        <v>7</v>
      </c>
      <c r="BP17" s="595">
        <v>400.5</v>
      </c>
      <c r="BQ17" s="595">
        <v>0</v>
      </c>
      <c r="BR17" s="599">
        <v>6</v>
      </c>
      <c r="BS17" s="595">
        <v>0</v>
      </c>
      <c r="BT17" s="595">
        <v>0</v>
      </c>
      <c r="BU17" s="599" t="s">
        <v>36</v>
      </c>
      <c r="BV17" s="595">
        <v>0</v>
      </c>
      <c r="BW17" s="595">
        <v>0</v>
      </c>
      <c r="BX17" s="599" t="s">
        <v>36</v>
      </c>
      <c r="BY17" s="595">
        <v>0</v>
      </c>
      <c r="BZ17" s="595">
        <v>0</v>
      </c>
      <c r="CA17" s="599" t="s">
        <v>36</v>
      </c>
      <c r="CB17" s="595">
        <v>0</v>
      </c>
      <c r="CC17" s="595">
        <v>0</v>
      </c>
      <c r="CD17" s="599" t="s">
        <v>36</v>
      </c>
    </row>
    <row r="18" spans="1:82" s="597" customFormat="1" ht="18.75" customHeight="1">
      <c r="A18" s="670">
        <v>35</v>
      </c>
      <c r="B18" s="589"/>
      <c r="C18" s="590"/>
      <c r="D18" s="591" t="str">
        <f t="shared" si="10"/>
        <v/>
      </c>
      <c r="E18" s="591" t="str">
        <f t="shared" si="0"/>
        <v/>
      </c>
      <c r="F18" s="598" t="str">
        <f t="shared" si="11"/>
        <v xml:space="preserve"> </v>
      </c>
      <c r="G18" s="589" t="s">
        <v>98</v>
      </c>
      <c r="H18" s="590"/>
      <c r="I18" s="591">
        <f t="shared" si="12"/>
        <v>228</v>
      </c>
      <c r="J18" s="591" t="str">
        <f t="shared" si="1"/>
        <v/>
      </c>
      <c r="K18" s="598">
        <f t="shared" si="13"/>
        <v>12</v>
      </c>
      <c r="L18" s="589" t="s">
        <v>98</v>
      </c>
      <c r="M18" s="590">
        <v>135347</v>
      </c>
      <c r="N18" s="591">
        <f t="shared" si="14"/>
        <v>244.2</v>
      </c>
      <c r="O18" s="591" t="str">
        <f t="shared" si="2"/>
        <v/>
      </c>
      <c r="P18" s="598">
        <f t="shared" si="15"/>
        <v>10</v>
      </c>
      <c r="Q18" s="589" t="s">
        <v>98</v>
      </c>
      <c r="R18" s="590">
        <v>135348</v>
      </c>
      <c r="S18" s="591">
        <f t="shared" si="16"/>
        <v>344.4</v>
      </c>
      <c r="T18" s="591" t="str">
        <f t="shared" si="3"/>
        <v/>
      </c>
      <c r="U18" s="598">
        <f t="shared" si="17"/>
        <v>8</v>
      </c>
      <c r="V18" s="589" t="s">
        <v>98</v>
      </c>
      <c r="W18" s="590">
        <v>135349</v>
      </c>
      <c r="X18" s="591">
        <f t="shared" si="18"/>
        <v>423.6</v>
      </c>
      <c r="Y18" s="591">
        <f t="shared" si="4"/>
        <v>423.6</v>
      </c>
      <c r="Z18" s="598">
        <f t="shared" si="19"/>
        <v>7</v>
      </c>
      <c r="AA18" s="589" t="s">
        <v>98</v>
      </c>
      <c r="AB18" s="590"/>
      <c r="AC18" s="591">
        <f t="shared" si="20"/>
        <v>506.4</v>
      </c>
      <c r="AD18" s="591" t="str">
        <f t="shared" si="5"/>
        <v/>
      </c>
      <c r="AE18" s="598">
        <f t="shared" si="21"/>
        <v>6</v>
      </c>
      <c r="AF18" s="589"/>
      <c r="AG18" s="590"/>
      <c r="AH18" s="591" t="str">
        <f t="shared" si="22"/>
        <v/>
      </c>
      <c r="AI18" s="591" t="str">
        <f t="shared" si="6"/>
        <v/>
      </c>
      <c r="AJ18" s="598" t="str">
        <f t="shared" si="23"/>
        <v xml:space="preserve"> </v>
      </c>
      <c r="AK18" s="589"/>
      <c r="AL18" s="590"/>
      <c r="AM18" s="591" t="str">
        <f t="shared" si="24"/>
        <v/>
      </c>
      <c r="AN18" s="591" t="str">
        <f t="shared" si="7"/>
        <v/>
      </c>
      <c r="AO18" s="598" t="str">
        <f t="shared" si="25"/>
        <v xml:space="preserve"> </v>
      </c>
      <c r="AP18" s="589"/>
      <c r="AQ18" s="590"/>
      <c r="AR18" s="591" t="str">
        <f t="shared" si="26"/>
        <v/>
      </c>
      <c r="AS18" s="591" t="str">
        <f t="shared" si="8"/>
        <v/>
      </c>
      <c r="AT18" s="598" t="str">
        <f t="shared" si="27"/>
        <v xml:space="preserve"> </v>
      </c>
      <c r="AU18" s="589"/>
      <c r="AV18" s="590"/>
      <c r="AW18" s="591" t="str">
        <f t="shared" si="28"/>
        <v/>
      </c>
      <c r="AX18" s="591" t="str">
        <f t="shared" si="9"/>
        <v/>
      </c>
      <c r="AY18" s="671" t="str">
        <f t="shared" si="29"/>
        <v xml:space="preserve"> </v>
      </c>
      <c r="AZ18" s="600">
        <v>35</v>
      </c>
      <c r="BA18" s="594">
        <v>0</v>
      </c>
      <c r="BB18" s="595">
        <v>0</v>
      </c>
      <c r="BC18" s="601" t="s">
        <v>36</v>
      </c>
      <c r="BD18" s="595">
        <v>190</v>
      </c>
      <c r="BE18" s="595">
        <v>0</v>
      </c>
      <c r="BF18" s="601">
        <v>12</v>
      </c>
      <c r="BG18" s="595">
        <v>203.5</v>
      </c>
      <c r="BH18" s="595">
        <v>0</v>
      </c>
      <c r="BI18" s="601">
        <v>10</v>
      </c>
      <c r="BJ18" s="595">
        <v>287</v>
      </c>
      <c r="BK18" s="595">
        <v>0</v>
      </c>
      <c r="BL18" s="601">
        <v>8</v>
      </c>
      <c r="BM18" s="595">
        <v>353</v>
      </c>
      <c r="BN18" s="595">
        <v>353</v>
      </c>
      <c r="BO18" s="601">
        <v>7</v>
      </c>
      <c r="BP18" s="595">
        <v>422</v>
      </c>
      <c r="BQ18" s="595">
        <v>0</v>
      </c>
      <c r="BR18" s="601">
        <v>6</v>
      </c>
      <c r="BS18" s="595">
        <v>0</v>
      </c>
      <c r="BT18" s="595">
        <v>0</v>
      </c>
      <c r="BU18" s="601" t="s">
        <v>36</v>
      </c>
      <c r="BV18" s="595">
        <v>0</v>
      </c>
      <c r="BW18" s="595">
        <v>0</v>
      </c>
      <c r="BX18" s="601" t="s">
        <v>36</v>
      </c>
      <c r="BY18" s="595">
        <v>0</v>
      </c>
      <c r="BZ18" s="595">
        <v>0</v>
      </c>
      <c r="CA18" s="601" t="s">
        <v>36</v>
      </c>
      <c r="CB18" s="595">
        <v>0</v>
      </c>
      <c r="CC18" s="595">
        <v>0</v>
      </c>
      <c r="CD18" s="601" t="s">
        <v>36</v>
      </c>
    </row>
    <row r="19" spans="1:82" s="597" customFormat="1" ht="18.75" customHeight="1">
      <c r="A19" s="670">
        <v>38</v>
      </c>
      <c r="B19" s="589"/>
      <c r="C19" s="590"/>
      <c r="D19" s="591" t="str">
        <f t="shared" si="10"/>
        <v/>
      </c>
      <c r="E19" s="591" t="str">
        <f t="shared" si="0"/>
        <v/>
      </c>
      <c r="F19" s="598" t="str">
        <f t="shared" si="11"/>
        <v xml:space="preserve"> </v>
      </c>
      <c r="G19" s="589" t="s">
        <v>98</v>
      </c>
      <c r="H19" s="590">
        <v>135351</v>
      </c>
      <c r="I19" s="591">
        <f t="shared" si="12"/>
        <v>234</v>
      </c>
      <c r="J19" s="591" t="str">
        <f t="shared" si="1"/>
        <v/>
      </c>
      <c r="K19" s="598">
        <f t="shared" si="13"/>
        <v>10</v>
      </c>
      <c r="L19" s="589" t="s">
        <v>98</v>
      </c>
      <c r="M19" s="590">
        <v>135352</v>
      </c>
      <c r="N19" s="591">
        <f t="shared" si="14"/>
        <v>255</v>
      </c>
      <c r="O19" s="591" t="str">
        <f t="shared" si="2"/>
        <v/>
      </c>
      <c r="P19" s="598">
        <f t="shared" si="15"/>
        <v>9</v>
      </c>
      <c r="Q19" s="589" t="s">
        <v>98</v>
      </c>
      <c r="R19" s="590">
        <v>135353</v>
      </c>
      <c r="S19" s="591">
        <f t="shared" si="16"/>
        <v>349.8</v>
      </c>
      <c r="T19" s="591" t="str">
        <f t="shared" si="3"/>
        <v/>
      </c>
      <c r="U19" s="598">
        <f t="shared" si="17"/>
        <v>8</v>
      </c>
      <c r="V19" s="589" t="s">
        <v>98</v>
      </c>
      <c r="W19" s="590">
        <v>135354</v>
      </c>
      <c r="X19" s="591">
        <f t="shared" si="18"/>
        <v>474</v>
      </c>
      <c r="Y19" s="591" t="str">
        <f t="shared" si="4"/>
        <v/>
      </c>
      <c r="Z19" s="598">
        <f t="shared" si="19"/>
        <v>7</v>
      </c>
      <c r="AA19" s="589" t="s">
        <v>98</v>
      </c>
      <c r="AB19" s="590">
        <v>135355</v>
      </c>
      <c r="AC19" s="591">
        <f t="shared" si="20"/>
        <v>570</v>
      </c>
      <c r="AD19" s="591" t="str">
        <f t="shared" si="5"/>
        <v/>
      </c>
      <c r="AE19" s="598">
        <f t="shared" si="21"/>
        <v>6</v>
      </c>
      <c r="AF19" s="589"/>
      <c r="AG19" s="590"/>
      <c r="AH19" s="591" t="str">
        <f t="shared" si="22"/>
        <v/>
      </c>
      <c r="AI19" s="591" t="str">
        <f t="shared" si="6"/>
        <v/>
      </c>
      <c r="AJ19" s="598" t="str">
        <f t="shared" si="23"/>
        <v xml:space="preserve"> </v>
      </c>
      <c r="AK19" s="589"/>
      <c r="AL19" s="590"/>
      <c r="AM19" s="591" t="str">
        <f t="shared" si="24"/>
        <v/>
      </c>
      <c r="AN19" s="591" t="str">
        <f t="shared" si="7"/>
        <v/>
      </c>
      <c r="AO19" s="598" t="str">
        <f t="shared" si="25"/>
        <v xml:space="preserve"> </v>
      </c>
      <c r="AP19" s="589"/>
      <c r="AQ19" s="590"/>
      <c r="AR19" s="591" t="str">
        <f t="shared" si="26"/>
        <v/>
      </c>
      <c r="AS19" s="591" t="str">
        <f t="shared" si="8"/>
        <v/>
      </c>
      <c r="AT19" s="598" t="str">
        <f t="shared" si="27"/>
        <v xml:space="preserve"> </v>
      </c>
      <c r="AU19" s="589"/>
      <c r="AV19" s="590"/>
      <c r="AW19" s="591" t="str">
        <f t="shared" si="28"/>
        <v/>
      </c>
      <c r="AX19" s="591" t="str">
        <f t="shared" si="9"/>
        <v/>
      </c>
      <c r="AY19" s="671" t="str">
        <f t="shared" si="29"/>
        <v xml:space="preserve"> </v>
      </c>
      <c r="AZ19" s="600">
        <v>38</v>
      </c>
      <c r="BA19" s="594">
        <v>0</v>
      </c>
      <c r="BB19" s="595">
        <v>0</v>
      </c>
      <c r="BC19" s="601" t="s">
        <v>36</v>
      </c>
      <c r="BD19" s="595">
        <v>195</v>
      </c>
      <c r="BE19" s="595">
        <v>0</v>
      </c>
      <c r="BF19" s="601">
        <v>10</v>
      </c>
      <c r="BG19" s="595">
        <v>212.5</v>
      </c>
      <c r="BH19" s="595">
        <v>0</v>
      </c>
      <c r="BI19" s="601">
        <v>9</v>
      </c>
      <c r="BJ19" s="595">
        <v>291.5</v>
      </c>
      <c r="BK19" s="595">
        <v>0</v>
      </c>
      <c r="BL19" s="601">
        <v>8</v>
      </c>
      <c r="BM19" s="595">
        <v>395</v>
      </c>
      <c r="BN19" s="595">
        <v>0</v>
      </c>
      <c r="BO19" s="601">
        <v>7</v>
      </c>
      <c r="BP19" s="595">
        <v>475</v>
      </c>
      <c r="BQ19" s="595">
        <v>0</v>
      </c>
      <c r="BR19" s="601">
        <v>6</v>
      </c>
      <c r="BS19" s="595">
        <v>0</v>
      </c>
      <c r="BT19" s="595">
        <v>0</v>
      </c>
      <c r="BU19" s="601" t="s">
        <v>36</v>
      </c>
      <c r="BV19" s="595">
        <v>0</v>
      </c>
      <c r="BW19" s="595">
        <v>0</v>
      </c>
      <c r="BX19" s="601" t="s">
        <v>36</v>
      </c>
      <c r="BY19" s="595">
        <v>0</v>
      </c>
      <c r="BZ19" s="595">
        <v>0</v>
      </c>
      <c r="CA19" s="601" t="s">
        <v>36</v>
      </c>
      <c r="CB19" s="595">
        <v>0</v>
      </c>
      <c r="CC19" s="595">
        <v>0</v>
      </c>
      <c r="CD19" s="601" t="s">
        <v>36</v>
      </c>
    </row>
    <row r="20" spans="1:82" s="597" customFormat="1" ht="18.75" customHeight="1">
      <c r="A20" s="670">
        <v>42</v>
      </c>
      <c r="B20" s="589" t="s">
        <v>98</v>
      </c>
      <c r="C20" s="590"/>
      <c r="D20" s="591" t="str">
        <f t="shared" si="10"/>
        <v/>
      </c>
      <c r="E20" s="591">
        <f t="shared" si="0"/>
        <v>242.4</v>
      </c>
      <c r="F20" s="598">
        <f t="shared" si="11"/>
        <v>12</v>
      </c>
      <c r="G20" s="589" t="s">
        <v>98</v>
      </c>
      <c r="H20" s="590">
        <v>135356</v>
      </c>
      <c r="I20" s="591">
        <f t="shared" si="12"/>
        <v>244.2</v>
      </c>
      <c r="J20" s="591" t="str">
        <f t="shared" si="1"/>
        <v/>
      </c>
      <c r="K20" s="598">
        <f t="shared" si="13"/>
        <v>11</v>
      </c>
      <c r="L20" s="589" t="s">
        <v>98</v>
      </c>
      <c r="M20" s="590"/>
      <c r="N20" s="591">
        <f t="shared" si="14"/>
        <v>256.2</v>
      </c>
      <c r="O20" s="591">
        <f t="shared" si="2"/>
        <v>256.2</v>
      </c>
      <c r="P20" s="598">
        <f t="shared" si="15"/>
        <v>9</v>
      </c>
      <c r="Q20" s="589" t="s">
        <v>98</v>
      </c>
      <c r="R20" s="590">
        <v>135358</v>
      </c>
      <c r="S20" s="591">
        <f t="shared" si="16"/>
        <v>352.8</v>
      </c>
      <c r="T20" s="591">
        <f t="shared" si="3"/>
        <v>352.8</v>
      </c>
      <c r="U20" s="598">
        <f t="shared" si="17"/>
        <v>7</v>
      </c>
      <c r="V20" s="589" t="s">
        <v>98</v>
      </c>
      <c r="W20" s="590"/>
      <c r="X20" s="591">
        <f t="shared" si="18"/>
        <v>495</v>
      </c>
      <c r="Y20" s="591">
        <f t="shared" si="4"/>
        <v>495</v>
      </c>
      <c r="Z20" s="598">
        <f t="shared" si="19"/>
        <v>7</v>
      </c>
      <c r="AA20" s="589" t="s">
        <v>98</v>
      </c>
      <c r="AB20" s="590"/>
      <c r="AC20" s="591" t="str">
        <f t="shared" si="20"/>
        <v/>
      </c>
      <c r="AD20" s="591">
        <f t="shared" si="5"/>
        <v>599.4</v>
      </c>
      <c r="AE20" s="598">
        <f t="shared" si="21"/>
        <v>5</v>
      </c>
      <c r="AF20" s="589" t="s">
        <v>98</v>
      </c>
      <c r="AG20" s="590"/>
      <c r="AH20" s="591" t="str">
        <f t="shared" si="22"/>
        <v/>
      </c>
      <c r="AI20" s="783" t="s">
        <v>404</v>
      </c>
      <c r="AJ20" s="598">
        <f t="shared" si="23"/>
        <v>5</v>
      </c>
      <c r="AK20" s="589" t="s">
        <v>98</v>
      </c>
      <c r="AL20" s="590"/>
      <c r="AM20" s="591" t="str">
        <f t="shared" si="24"/>
        <v/>
      </c>
      <c r="AN20" s="591">
        <f t="shared" si="7"/>
        <v>836.4</v>
      </c>
      <c r="AO20" s="598">
        <f t="shared" si="25"/>
        <v>4</v>
      </c>
      <c r="AP20" s="589"/>
      <c r="AQ20" s="590"/>
      <c r="AR20" s="591" t="str">
        <f t="shared" si="26"/>
        <v/>
      </c>
      <c r="AS20" s="591" t="str">
        <f t="shared" si="8"/>
        <v/>
      </c>
      <c r="AT20" s="598" t="str">
        <f t="shared" si="27"/>
        <v xml:space="preserve"> </v>
      </c>
      <c r="AU20" s="589" t="s">
        <v>98</v>
      </c>
      <c r="AV20" s="590"/>
      <c r="AW20" s="591" t="str">
        <f t="shared" si="28"/>
        <v/>
      </c>
      <c r="AX20" s="783" t="s">
        <v>404</v>
      </c>
      <c r="AY20" s="671">
        <f t="shared" si="29"/>
        <v>3</v>
      </c>
      <c r="AZ20" s="600">
        <v>42</v>
      </c>
      <c r="BA20" s="594">
        <v>0</v>
      </c>
      <c r="BB20" s="595">
        <v>202</v>
      </c>
      <c r="BC20" s="601">
        <v>12</v>
      </c>
      <c r="BD20" s="595">
        <v>203.5</v>
      </c>
      <c r="BE20" s="595">
        <v>0</v>
      </c>
      <c r="BF20" s="601">
        <v>11</v>
      </c>
      <c r="BG20" s="595">
        <v>213.5</v>
      </c>
      <c r="BH20" s="595">
        <v>213.5</v>
      </c>
      <c r="BI20" s="601">
        <v>9</v>
      </c>
      <c r="BJ20" s="595">
        <v>294</v>
      </c>
      <c r="BK20" s="595">
        <v>294</v>
      </c>
      <c r="BL20" s="601">
        <v>7</v>
      </c>
      <c r="BM20" s="595">
        <v>412.5</v>
      </c>
      <c r="BN20" s="595">
        <v>412.5</v>
      </c>
      <c r="BO20" s="601">
        <v>7</v>
      </c>
      <c r="BP20" s="595">
        <v>0</v>
      </c>
      <c r="BQ20" s="595">
        <v>499.5</v>
      </c>
      <c r="BR20" s="601">
        <v>5</v>
      </c>
      <c r="BS20" s="595">
        <v>0</v>
      </c>
      <c r="BT20" s="595">
        <v>599</v>
      </c>
      <c r="BU20" s="601">
        <v>5</v>
      </c>
      <c r="BV20" s="595">
        <v>0</v>
      </c>
      <c r="BW20" s="595">
        <v>697</v>
      </c>
      <c r="BX20" s="601">
        <v>4</v>
      </c>
      <c r="BY20" s="595">
        <v>0</v>
      </c>
      <c r="BZ20" s="595">
        <v>0</v>
      </c>
      <c r="CA20" s="601" t="s">
        <v>36</v>
      </c>
      <c r="CB20" s="595">
        <v>0</v>
      </c>
      <c r="CC20" s="595">
        <v>902.5</v>
      </c>
      <c r="CD20" s="601">
        <v>3</v>
      </c>
    </row>
    <row r="21" spans="1:82" s="597" customFormat="1" ht="18.75" customHeight="1">
      <c r="A21" s="670">
        <v>45</v>
      </c>
      <c r="B21" s="589" t="s">
        <v>98</v>
      </c>
      <c r="C21" s="590"/>
      <c r="D21" s="591" t="str">
        <f t="shared" si="10"/>
        <v/>
      </c>
      <c r="E21" s="591">
        <f t="shared" si="0"/>
        <v>246.6</v>
      </c>
      <c r="F21" s="598">
        <f t="shared" si="11"/>
        <v>12</v>
      </c>
      <c r="G21" s="589" t="s">
        <v>98</v>
      </c>
      <c r="H21" s="590"/>
      <c r="I21" s="591">
        <f t="shared" si="12"/>
        <v>247.8</v>
      </c>
      <c r="J21" s="591" t="str">
        <f t="shared" si="1"/>
        <v/>
      </c>
      <c r="K21" s="598">
        <f t="shared" si="13"/>
        <v>10</v>
      </c>
      <c r="L21" s="589" t="s">
        <v>98</v>
      </c>
      <c r="M21" s="590">
        <v>135361</v>
      </c>
      <c r="N21" s="591">
        <f t="shared" si="14"/>
        <v>262.2</v>
      </c>
      <c r="O21" s="591">
        <f t="shared" si="2"/>
        <v>262.2</v>
      </c>
      <c r="P21" s="598">
        <f t="shared" si="15"/>
        <v>9</v>
      </c>
      <c r="Q21" s="589" t="s">
        <v>98</v>
      </c>
      <c r="R21" s="590">
        <v>135362</v>
      </c>
      <c r="S21" s="591">
        <f t="shared" si="16"/>
        <v>360.6</v>
      </c>
      <c r="T21" s="591">
        <f t="shared" si="3"/>
        <v>360.6</v>
      </c>
      <c r="U21" s="598">
        <f t="shared" si="17"/>
        <v>7</v>
      </c>
      <c r="V21" s="589" t="s">
        <v>98</v>
      </c>
      <c r="W21" s="590"/>
      <c r="X21" s="591">
        <f t="shared" si="18"/>
        <v>501.6</v>
      </c>
      <c r="Y21" s="591">
        <f t="shared" si="4"/>
        <v>501.6</v>
      </c>
      <c r="Z21" s="598">
        <f t="shared" si="19"/>
        <v>7</v>
      </c>
      <c r="AA21" s="589" t="s">
        <v>98</v>
      </c>
      <c r="AB21" s="590"/>
      <c r="AC21" s="591" t="str">
        <f t="shared" si="20"/>
        <v/>
      </c>
      <c r="AD21" s="783" t="s">
        <v>404</v>
      </c>
      <c r="AE21" s="598">
        <f t="shared" si="21"/>
        <v>5</v>
      </c>
      <c r="AF21" s="589"/>
      <c r="AG21" s="590"/>
      <c r="AH21" s="591" t="str">
        <f t="shared" si="22"/>
        <v/>
      </c>
      <c r="AI21" s="591" t="str">
        <f t="shared" si="6"/>
        <v/>
      </c>
      <c r="AJ21" s="598" t="str">
        <f t="shared" si="23"/>
        <v xml:space="preserve"> </v>
      </c>
      <c r="AK21" s="589" t="s">
        <v>98</v>
      </c>
      <c r="AL21" s="590"/>
      <c r="AM21" s="591" t="str">
        <f t="shared" si="24"/>
        <v/>
      </c>
      <c r="AN21" s="783" t="s">
        <v>404</v>
      </c>
      <c r="AO21" s="598">
        <f t="shared" si="25"/>
        <v>4</v>
      </c>
      <c r="AP21" s="589"/>
      <c r="AQ21" s="590"/>
      <c r="AR21" s="591" t="str">
        <f t="shared" si="26"/>
        <v/>
      </c>
      <c r="AS21" s="591" t="str">
        <f t="shared" si="8"/>
        <v/>
      </c>
      <c r="AT21" s="598" t="str">
        <f t="shared" si="27"/>
        <v xml:space="preserve"> </v>
      </c>
      <c r="AU21" s="589" t="s">
        <v>98</v>
      </c>
      <c r="AV21" s="590"/>
      <c r="AW21" s="591" t="str">
        <f t="shared" si="28"/>
        <v/>
      </c>
      <c r="AX21" s="783" t="s">
        <v>404</v>
      </c>
      <c r="AY21" s="671">
        <f t="shared" si="29"/>
        <v>3</v>
      </c>
      <c r="AZ21" s="600">
        <v>45</v>
      </c>
      <c r="BA21" s="594">
        <v>0</v>
      </c>
      <c r="BB21" s="595">
        <v>205.5</v>
      </c>
      <c r="BC21" s="601">
        <v>12</v>
      </c>
      <c r="BD21" s="595">
        <v>206.5</v>
      </c>
      <c r="BE21" s="595">
        <v>0</v>
      </c>
      <c r="BF21" s="601">
        <v>10</v>
      </c>
      <c r="BG21" s="595">
        <v>218.5</v>
      </c>
      <c r="BH21" s="595">
        <v>218.5</v>
      </c>
      <c r="BI21" s="601">
        <v>9</v>
      </c>
      <c r="BJ21" s="595">
        <v>300.5</v>
      </c>
      <c r="BK21" s="595">
        <v>300.5</v>
      </c>
      <c r="BL21" s="601">
        <v>7</v>
      </c>
      <c r="BM21" s="595">
        <v>418</v>
      </c>
      <c r="BN21" s="595">
        <v>418</v>
      </c>
      <c r="BO21" s="601">
        <v>7</v>
      </c>
      <c r="BP21" s="595">
        <v>0</v>
      </c>
      <c r="BQ21" s="595">
        <v>505.5</v>
      </c>
      <c r="BR21" s="601">
        <v>5</v>
      </c>
      <c r="BS21" s="595">
        <v>0</v>
      </c>
      <c r="BT21" s="595">
        <v>0</v>
      </c>
      <c r="BU21" s="601" t="s">
        <v>36</v>
      </c>
      <c r="BV21" s="595">
        <v>0</v>
      </c>
      <c r="BW21" s="595">
        <v>735.5</v>
      </c>
      <c r="BX21" s="601">
        <v>4</v>
      </c>
      <c r="BY21" s="595">
        <v>0</v>
      </c>
      <c r="BZ21" s="595">
        <v>0</v>
      </c>
      <c r="CA21" s="601" t="s">
        <v>36</v>
      </c>
      <c r="CB21" s="595">
        <v>0</v>
      </c>
      <c r="CC21" s="595">
        <v>921.5</v>
      </c>
      <c r="CD21" s="601">
        <v>3</v>
      </c>
    </row>
    <row r="22" spans="1:82" s="597" customFormat="1" ht="18.75" customHeight="1">
      <c r="A22" s="670">
        <v>48</v>
      </c>
      <c r="B22" s="589" t="s">
        <v>98</v>
      </c>
      <c r="C22" s="590"/>
      <c r="D22" s="591" t="str">
        <f t="shared" si="10"/>
        <v/>
      </c>
      <c r="E22" s="591">
        <f t="shared" si="0"/>
        <v>249</v>
      </c>
      <c r="F22" s="598">
        <f t="shared" si="11"/>
        <v>11</v>
      </c>
      <c r="G22" s="589" t="s">
        <v>98</v>
      </c>
      <c r="H22" s="590">
        <v>135364</v>
      </c>
      <c r="I22" s="591">
        <f t="shared" si="12"/>
        <v>251.4</v>
      </c>
      <c r="J22" s="591" t="str">
        <f t="shared" si="1"/>
        <v/>
      </c>
      <c r="K22" s="598">
        <f t="shared" si="13"/>
        <v>10</v>
      </c>
      <c r="L22" s="589" t="s">
        <v>98</v>
      </c>
      <c r="M22" s="590">
        <v>135365</v>
      </c>
      <c r="N22" s="591">
        <f t="shared" si="14"/>
        <v>265.2</v>
      </c>
      <c r="O22" s="591" t="str">
        <f t="shared" si="2"/>
        <v/>
      </c>
      <c r="P22" s="598">
        <f t="shared" si="15"/>
        <v>9</v>
      </c>
      <c r="Q22" s="589" t="s">
        <v>98</v>
      </c>
      <c r="R22" s="590"/>
      <c r="S22" s="591">
        <f t="shared" si="16"/>
        <v>369</v>
      </c>
      <c r="T22" s="591">
        <f t="shared" si="3"/>
        <v>369</v>
      </c>
      <c r="U22" s="598">
        <f t="shared" si="17"/>
        <v>7</v>
      </c>
      <c r="V22" s="589" t="s">
        <v>98</v>
      </c>
      <c r="W22" s="590">
        <v>135367</v>
      </c>
      <c r="X22" s="591">
        <f t="shared" si="18"/>
        <v>502.8</v>
      </c>
      <c r="Y22" s="591">
        <f t="shared" si="4"/>
        <v>502.8</v>
      </c>
      <c r="Z22" s="598">
        <f t="shared" si="19"/>
        <v>6</v>
      </c>
      <c r="AA22" s="589"/>
      <c r="AB22" s="590"/>
      <c r="AC22" s="591" t="str">
        <f t="shared" si="20"/>
        <v/>
      </c>
      <c r="AD22" s="591" t="str">
        <f t="shared" si="5"/>
        <v/>
      </c>
      <c r="AE22" s="598" t="str">
        <f t="shared" si="21"/>
        <v xml:space="preserve"> </v>
      </c>
      <c r="AF22" s="589" t="s">
        <v>98</v>
      </c>
      <c r="AG22" s="590"/>
      <c r="AH22" s="591" t="str">
        <f t="shared" si="22"/>
        <v/>
      </c>
      <c r="AI22" s="591">
        <f t="shared" si="6"/>
        <v>799.8</v>
      </c>
      <c r="AJ22" s="598">
        <f t="shared" si="23"/>
        <v>5</v>
      </c>
      <c r="AK22" s="589" t="s">
        <v>98</v>
      </c>
      <c r="AL22" s="590"/>
      <c r="AM22" s="591" t="str">
        <f t="shared" si="24"/>
        <v/>
      </c>
      <c r="AN22" s="783" t="s">
        <v>404</v>
      </c>
      <c r="AO22" s="598">
        <f t="shared" si="25"/>
        <v>4</v>
      </c>
      <c r="AP22" s="589" t="s">
        <v>98</v>
      </c>
      <c r="AQ22" s="590"/>
      <c r="AR22" s="591" t="str">
        <f t="shared" si="26"/>
        <v/>
      </c>
      <c r="AS22" s="783" t="s">
        <v>404</v>
      </c>
      <c r="AT22" s="598">
        <f t="shared" si="27"/>
        <v>4</v>
      </c>
      <c r="AU22" s="589" t="s">
        <v>98</v>
      </c>
      <c r="AV22" s="590"/>
      <c r="AW22" s="591" t="str">
        <f t="shared" si="28"/>
        <v/>
      </c>
      <c r="AX22" s="783" t="s">
        <v>404</v>
      </c>
      <c r="AY22" s="671">
        <f t="shared" si="29"/>
        <v>3</v>
      </c>
      <c r="AZ22" s="600">
        <v>48</v>
      </c>
      <c r="BA22" s="594">
        <v>0</v>
      </c>
      <c r="BB22" s="595">
        <v>207.5</v>
      </c>
      <c r="BC22" s="601">
        <v>11</v>
      </c>
      <c r="BD22" s="595">
        <v>209.5</v>
      </c>
      <c r="BE22" s="595">
        <v>0</v>
      </c>
      <c r="BF22" s="601">
        <v>10</v>
      </c>
      <c r="BG22" s="595">
        <v>221</v>
      </c>
      <c r="BH22" s="595">
        <v>0</v>
      </c>
      <c r="BI22" s="601">
        <v>9</v>
      </c>
      <c r="BJ22" s="595">
        <v>307.5</v>
      </c>
      <c r="BK22" s="595">
        <v>307.5</v>
      </c>
      <c r="BL22" s="601">
        <v>7</v>
      </c>
      <c r="BM22" s="595">
        <v>419</v>
      </c>
      <c r="BN22" s="595">
        <v>419</v>
      </c>
      <c r="BO22" s="601">
        <v>6</v>
      </c>
      <c r="BP22" s="595">
        <v>0</v>
      </c>
      <c r="BQ22" s="595">
        <v>0</v>
      </c>
      <c r="BR22" s="601" t="s">
        <v>36</v>
      </c>
      <c r="BS22" s="595">
        <v>0</v>
      </c>
      <c r="BT22" s="595">
        <v>666.5</v>
      </c>
      <c r="BU22" s="601">
        <v>5</v>
      </c>
      <c r="BV22" s="595">
        <v>0</v>
      </c>
      <c r="BW22" s="595">
        <v>774</v>
      </c>
      <c r="BX22" s="601">
        <v>4</v>
      </c>
      <c r="BY22" s="595">
        <v>0</v>
      </c>
      <c r="BZ22" s="595">
        <v>779</v>
      </c>
      <c r="CA22" s="601">
        <v>4</v>
      </c>
      <c r="CB22" s="595">
        <v>0</v>
      </c>
      <c r="CC22" s="595">
        <v>940</v>
      </c>
      <c r="CD22" s="601">
        <v>3</v>
      </c>
    </row>
    <row r="23" spans="1:82" s="597" customFormat="1" ht="18.75" customHeight="1">
      <c r="A23" s="670">
        <v>54</v>
      </c>
      <c r="B23" s="589"/>
      <c r="C23" s="590"/>
      <c r="D23" s="591" t="str">
        <f t="shared" si="10"/>
        <v/>
      </c>
      <c r="E23" s="591" t="str">
        <f t="shared" si="0"/>
        <v/>
      </c>
      <c r="F23" s="598" t="str">
        <f t="shared" si="11"/>
        <v xml:space="preserve"> </v>
      </c>
      <c r="G23" s="589" t="s">
        <v>98</v>
      </c>
      <c r="H23" s="590">
        <v>135368</v>
      </c>
      <c r="I23" s="591">
        <f t="shared" si="12"/>
        <v>256.2</v>
      </c>
      <c r="J23" s="591" t="str">
        <f t="shared" si="1"/>
        <v/>
      </c>
      <c r="K23" s="598">
        <f t="shared" si="13"/>
        <v>9</v>
      </c>
      <c r="L23" s="589" t="s">
        <v>98</v>
      </c>
      <c r="M23" s="590"/>
      <c r="N23" s="591">
        <f t="shared" si="14"/>
        <v>267.60000000000002</v>
      </c>
      <c r="O23" s="591" t="str">
        <f t="shared" si="2"/>
        <v/>
      </c>
      <c r="P23" s="598">
        <f t="shared" si="15"/>
        <v>8</v>
      </c>
      <c r="Q23" s="589" t="s">
        <v>98</v>
      </c>
      <c r="R23" s="590">
        <v>135370</v>
      </c>
      <c r="S23" s="591">
        <f t="shared" si="16"/>
        <v>377.4</v>
      </c>
      <c r="T23" s="591" t="str">
        <f t="shared" si="3"/>
        <v/>
      </c>
      <c r="U23" s="598">
        <f t="shared" si="17"/>
        <v>7</v>
      </c>
      <c r="V23" s="589" t="s">
        <v>98</v>
      </c>
      <c r="W23" s="590"/>
      <c r="X23" s="591">
        <f t="shared" si="18"/>
        <v>514.79999999999995</v>
      </c>
      <c r="Y23" s="591" t="str">
        <f t="shared" si="4"/>
        <v/>
      </c>
      <c r="Z23" s="598">
        <f t="shared" si="19"/>
        <v>6</v>
      </c>
      <c r="AA23" s="589"/>
      <c r="AB23" s="590"/>
      <c r="AC23" s="591" t="str">
        <f t="shared" si="20"/>
        <v/>
      </c>
      <c r="AD23" s="591" t="str">
        <f t="shared" si="5"/>
        <v/>
      </c>
      <c r="AE23" s="598" t="str">
        <f t="shared" si="21"/>
        <v xml:space="preserve"> </v>
      </c>
      <c r="AF23" s="589"/>
      <c r="AG23" s="590"/>
      <c r="AH23" s="591" t="str">
        <f t="shared" si="22"/>
        <v/>
      </c>
      <c r="AI23" s="591" t="str">
        <f t="shared" si="6"/>
        <v/>
      </c>
      <c r="AJ23" s="598" t="str">
        <f t="shared" si="23"/>
        <v xml:space="preserve"> </v>
      </c>
      <c r="AK23" s="589"/>
      <c r="AL23" s="590"/>
      <c r="AM23" s="591" t="str">
        <f t="shared" si="24"/>
        <v/>
      </c>
      <c r="AN23" s="591" t="str">
        <f t="shared" si="7"/>
        <v/>
      </c>
      <c r="AO23" s="598" t="str">
        <f t="shared" si="25"/>
        <v xml:space="preserve"> </v>
      </c>
      <c r="AP23" s="589"/>
      <c r="AQ23" s="590"/>
      <c r="AR23" s="591" t="str">
        <f t="shared" si="26"/>
        <v/>
      </c>
      <c r="AS23" s="591" t="str">
        <f t="shared" si="8"/>
        <v/>
      </c>
      <c r="AT23" s="598" t="str">
        <f t="shared" si="27"/>
        <v xml:space="preserve"> </v>
      </c>
      <c r="AU23" s="589"/>
      <c r="AV23" s="590"/>
      <c r="AW23" s="591" t="str">
        <f t="shared" si="28"/>
        <v/>
      </c>
      <c r="AX23" s="591" t="str">
        <f t="shared" si="9"/>
        <v/>
      </c>
      <c r="AY23" s="671" t="str">
        <f t="shared" si="29"/>
        <v xml:space="preserve"> </v>
      </c>
      <c r="AZ23" s="600">
        <v>54</v>
      </c>
      <c r="BA23" s="594">
        <v>0</v>
      </c>
      <c r="BB23" s="595">
        <v>0</v>
      </c>
      <c r="BC23" s="601" t="s">
        <v>36</v>
      </c>
      <c r="BD23" s="595">
        <v>213.5</v>
      </c>
      <c r="BE23" s="595">
        <v>0</v>
      </c>
      <c r="BF23" s="601">
        <v>9</v>
      </c>
      <c r="BG23" s="595">
        <v>223</v>
      </c>
      <c r="BH23" s="595">
        <v>0</v>
      </c>
      <c r="BI23" s="601">
        <v>8</v>
      </c>
      <c r="BJ23" s="595">
        <v>314.5</v>
      </c>
      <c r="BK23" s="595">
        <v>0</v>
      </c>
      <c r="BL23" s="601">
        <v>7</v>
      </c>
      <c r="BM23" s="595">
        <v>429</v>
      </c>
      <c r="BN23" s="595">
        <v>0</v>
      </c>
      <c r="BO23" s="601">
        <v>6</v>
      </c>
      <c r="BP23" s="595">
        <v>0</v>
      </c>
      <c r="BQ23" s="595">
        <v>0</v>
      </c>
      <c r="BR23" s="601" t="s">
        <v>36</v>
      </c>
      <c r="BS23" s="595">
        <v>0</v>
      </c>
      <c r="BT23" s="595">
        <v>0</v>
      </c>
      <c r="BU23" s="601" t="s">
        <v>36</v>
      </c>
      <c r="BV23" s="595">
        <v>0</v>
      </c>
      <c r="BW23" s="595">
        <v>0</v>
      </c>
      <c r="BX23" s="601" t="s">
        <v>36</v>
      </c>
      <c r="BY23" s="595">
        <v>0</v>
      </c>
      <c r="BZ23" s="595">
        <v>0</v>
      </c>
      <c r="CA23" s="601" t="s">
        <v>36</v>
      </c>
      <c r="CB23" s="595">
        <v>0</v>
      </c>
      <c r="CC23" s="595">
        <v>0</v>
      </c>
      <c r="CD23" s="601" t="s">
        <v>36</v>
      </c>
    </row>
    <row r="24" spans="1:82" s="597" customFormat="1" ht="18.75" customHeight="1">
      <c r="A24" s="670">
        <v>57</v>
      </c>
      <c r="B24" s="589"/>
      <c r="C24" s="590"/>
      <c r="D24" s="591" t="str">
        <f t="shared" si="10"/>
        <v/>
      </c>
      <c r="E24" s="591" t="str">
        <f t="shared" si="0"/>
        <v/>
      </c>
      <c r="F24" s="598" t="str">
        <f t="shared" si="11"/>
        <v xml:space="preserve"> </v>
      </c>
      <c r="G24" s="589" t="s">
        <v>98</v>
      </c>
      <c r="H24" s="590"/>
      <c r="I24" s="591">
        <f t="shared" si="12"/>
        <v>263.39999999999998</v>
      </c>
      <c r="J24" s="591" t="str">
        <f t="shared" si="1"/>
        <v/>
      </c>
      <c r="K24" s="598">
        <f t="shared" si="13"/>
        <v>9</v>
      </c>
      <c r="L24" s="589" t="s">
        <v>98</v>
      </c>
      <c r="M24" s="590">
        <v>135373</v>
      </c>
      <c r="N24" s="591">
        <f t="shared" si="14"/>
        <v>272.39999999999998</v>
      </c>
      <c r="O24" s="591">
        <f t="shared" si="2"/>
        <v>272.39999999999998</v>
      </c>
      <c r="P24" s="598">
        <f t="shared" si="15"/>
        <v>8</v>
      </c>
      <c r="Q24" s="589" t="s">
        <v>98</v>
      </c>
      <c r="R24" s="590">
        <v>135374</v>
      </c>
      <c r="S24" s="591">
        <f t="shared" si="16"/>
        <v>393.6</v>
      </c>
      <c r="T24" s="591">
        <f t="shared" si="3"/>
        <v>393.6</v>
      </c>
      <c r="U24" s="598">
        <f t="shared" si="17"/>
        <v>7</v>
      </c>
      <c r="V24" s="589" t="s">
        <v>98</v>
      </c>
      <c r="W24" s="590">
        <v>135375</v>
      </c>
      <c r="X24" s="591">
        <f t="shared" si="18"/>
        <v>517.20000000000005</v>
      </c>
      <c r="Y24" s="591">
        <f t="shared" si="4"/>
        <v>517.20000000000005</v>
      </c>
      <c r="Z24" s="598">
        <f t="shared" si="19"/>
        <v>6</v>
      </c>
      <c r="AA24" s="589" t="s">
        <v>98</v>
      </c>
      <c r="AB24" s="590">
        <v>135376</v>
      </c>
      <c r="AC24" s="591">
        <f t="shared" si="20"/>
        <v>702</v>
      </c>
      <c r="AD24" s="591">
        <f t="shared" si="5"/>
        <v>702</v>
      </c>
      <c r="AE24" s="598">
        <f t="shared" si="21"/>
        <v>5</v>
      </c>
      <c r="AF24" s="589" t="s">
        <v>98</v>
      </c>
      <c r="AG24" s="590">
        <v>135377</v>
      </c>
      <c r="AH24" s="591">
        <f t="shared" si="22"/>
        <v>842.4</v>
      </c>
      <c r="AI24" s="591">
        <f t="shared" si="6"/>
        <v>842.4</v>
      </c>
      <c r="AJ24" s="598">
        <f t="shared" si="23"/>
        <v>5</v>
      </c>
      <c r="AK24" s="589" t="s">
        <v>98</v>
      </c>
      <c r="AL24" s="590"/>
      <c r="AM24" s="591">
        <f t="shared" si="24"/>
        <v>978.6</v>
      </c>
      <c r="AN24" s="591">
        <f t="shared" si="7"/>
        <v>978.6</v>
      </c>
      <c r="AO24" s="598">
        <f t="shared" si="25"/>
        <v>4</v>
      </c>
      <c r="AP24" s="589" t="s">
        <v>98</v>
      </c>
      <c r="AQ24" s="590"/>
      <c r="AR24" s="591" t="str">
        <f t="shared" si="26"/>
        <v/>
      </c>
      <c r="AS24" s="591">
        <f t="shared" si="8"/>
        <v>1027.8</v>
      </c>
      <c r="AT24" s="598">
        <f t="shared" si="27"/>
        <v>3</v>
      </c>
      <c r="AU24" s="589" t="s">
        <v>98</v>
      </c>
      <c r="AV24" s="590"/>
      <c r="AW24" s="591" t="str">
        <f t="shared" si="28"/>
        <v/>
      </c>
      <c r="AX24" s="591">
        <f t="shared" si="9"/>
        <v>1217.4000000000001</v>
      </c>
      <c r="AY24" s="671">
        <f t="shared" si="29"/>
        <v>3</v>
      </c>
      <c r="AZ24" s="600">
        <v>57</v>
      </c>
      <c r="BA24" s="594">
        <v>0</v>
      </c>
      <c r="BB24" s="595">
        <v>0</v>
      </c>
      <c r="BC24" s="601" t="s">
        <v>36</v>
      </c>
      <c r="BD24" s="595">
        <v>219.5</v>
      </c>
      <c r="BE24" s="595">
        <v>0</v>
      </c>
      <c r="BF24" s="601">
        <v>9</v>
      </c>
      <c r="BG24" s="595">
        <v>227</v>
      </c>
      <c r="BH24" s="595">
        <v>227</v>
      </c>
      <c r="BI24" s="601">
        <v>8</v>
      </c>
      <c r="BJ24" s="595">
        <v>328</v>
      </c>
      <c r="BK24" s="595">
        <v>328</v>
      </c>
      <c r="BL24" s="601">
        <v>7</v>
      </c>
      <c r="BM24" s="595">
        <v>431</v>
      </c>
      <c r="BN24" s="595">
        <v>431</v>
      </c>
      <c r="BO24" s="601">
        <v>6</v>
      </c>
      <c r="BP24" s="595">
        <v>585</v>
      </c>
      <c r="BQ24" s="595">
        <v>585</v>
      </c>
      <c r="BR24" s="601">
        <v>5</v>
      </c>
      <c r="BS24" s="595">
        <v>702</v>
      </c>
      <c r="BT24" s="595">
        <v>702</v>
      </c>
      <c r="BU24" s="601">
        <v>5</v>
      </c>
      <c r="BV24" s="595">
        <v>815.5</v>
      </c>
      <c r="BW24" s="595">
        <v>815.5</v>
      </c>
      <c r="BX24" s="601">
        <v>4</v>
      </c>
      <c r="BY24" s="595">
        <v>0</v>
      </c>
      <c r="BZ24" s="595">
        <v>856.5</v>
      </c>
      <c r="CA24" s="601">
        <v>3</v>
      </c>
      <c r="CB24" s="595">
        <v>0</v>
      </c>
      <c r="CC24" s="595">
        <v>1014.5</v>
      </c>
      <c r="CD24" s="601">
        <v>3</v>
      </c>
    </row>
    <row r="25" spans="1:82" s="597" customFormat="1" ht="18.75" customHeight="1">
      <c r="A25" s="670">
        <v>60</v>
      </c>
      <c r="B25" s="589" t="s">
        <v>98</v>
      </c>
      <c r="C25" s="590"/>
      <c r="D25" s="591" t="str">
        <f t="shared" si="10"/>
        <v/>
      </c>
      <c r="E25" s="591">
        <f t="shared" si="0"/>
        <v>265.2</v>
      </c>
      <c r="F25" s="598">
        <f t="shared" si="11"/>
        <v>10</v>
      </c>
      <c r="G25" s="589" t="s">
        <v>98</v>
      </c>
      <c r="H25" s="590">
        <v>135379</v>
      </c>
      <c r="I25" s="591">
        <f t="shared" si="12"/>
        <v>266.39999999999998</v>
      </c>
      <c r="J25" s="591" t="str">
        <f t="shared" si="1"/>
        <v/>
      </c>
      <c r="K25" s="598">
        <f t="shared" si="13"/>
        <v>9</v>
      </c>
      <c r="L25" s="589" t="s">
        <v>98</v>
      </c>
      <c r="M25" s="590">
        <v>135380</v>
      </c>
      <c r="N25" s="591">
        <f t="shared" si="14"/>
        <v>274.2</v>
      </c>
      <c r="O25" s="591">
        <f t="shared" si="2"/>
        <v>274.2</v>
      </c>
      <c r="P25" s="598">
        <f t="shared" si="15"/>
        <v>8</v>
      </c>
      <c r="Q25" s="589" t="s">
        <v>98</v>
      </c>
      <c r="R25" s="590">
        <v>135381</v>
      </c>
      <c r="S25" s="591">
        <f t="shared" si="16"/>
        <v>406.8</v>
      </c>
      <c r="T25" s="591">
        <f t="shared" si="3"/>
        <v>406.8</v>
      </c>
      <c r="U25" s="598">
        <f t="shared" si="17"/>
        <v>7</v>
      </c>
      <c r="V25" s="589" t="s">
        <v>98</v>
      </c>
      <c r="W25" s="590">
        <v>135382</v>
      </c>
      <c r="X25" s="591">
        <f t="shared" si="18"/>
        <v>539.4</v>
      </c>
      <c r="Y25" s="591">
        <f t="shared" si="4"/>
        <v>539.4</v>
      </c>
      <c r="Z25" s="598">
        <f t="shared" si="19"/>
        <v>6</v>
      </c>
      <c r="AA25" s="589" t="s">
        <v>98</v>
      </c>
      <c r="AB25" s="590"/>
      <c r="AC25" s="591">
        <f t="shared" si="20"/>
        <v>705.6</v>
      </c>
      <c r="AD25" s="591">
        <f t="shared" si="5"/>
        <v>705.6</v>
      </c>
      <c r="AE25" s="598">
        <f t="shared" si="21"/>
        <v>5</v>
      </c>
      <c r="AF25" s="589" t="s">
        <v>98</v>
      </c>
      <c r="AG25" s="590"/>
      <c r="AH25" s="591">
        <f t="shared" si="22"/>
        <v>843.6</v>
      </c>
      <c r="AI25" s="591">
        <f t="shared" si="6"/>
        <v>843.6</v>
      </c>
      <c r="AJ25" s="598">
        <f t="shared" si="23"/>
        <v>4</v>
      </c>
      <c r="AK25" s="589" t="s">
        <v>98</v>
      </c>
      <c r="AL25" s="590">
        <v>135385</v>
      </c>
      <c r="AM25" s="591">
        <f t="shared" si="24"/>
        <v>988.2</v>
      </c>
      <c r="AN25" s="591">
        <f t="shared" si="7"/>
        <v>988.2</v>
      </c>
      <c r="AO25" s="598">
        <f t="shared" si="25"/>
        <v>4</v>
      </c>
      <c r="AP25" s="589" t="s">
        <v>98</v>
      </c>
      <c r="AQ25" s="590"/>
      <c r="AR25" s="591" t="str">
        <f t="shared" si="26"/>
        <v/>
      </c>
      <c r="AS25" s="783" t="s">
        <v>404</v>
      </c>
      <c r="AT25" s="598">
        <f t="shared" si="27"/>
        <v>3</v>
      </c>
      <c r="AU25" s="589" t="s">
        <v>98</v>
      </c>
      <c r="AV25" s="590">
        <v>134990</v>
      </c>
      <c r="AW25" s="591" t="str">
        <f t="shared" si="28"/>
        <v/>
      </c>
      <c r="AX25" s="783" t="s">
        <v>404</v>
      </c>
      <c r="AY25" s="671">
        <f t="shared" si="29"/>
        <v>3</v>
      </c>
      <c r="AZ25" s="600">
        <v>60</v>
      </c>
      <c r="BA25" s="594">
        <v>0</v>
      </c>
      <c r="BB25" s="595">
        <v>221</v>
      </c>
      <c r="BC25" s="601">
        <v>10</v>
      </c>
      <c r="BD25" s="595">
        <v>222</v>
      </c>
      <c r="BE25" s="595">
        <v>0</v>
      </c>
      <c r="BF25" s="601">
        <v>9</v>
      </c>
      <c r="BG25" s="595">
        <v>228.5</v>
      </c>
      <c r="BH25" s="595">
        <v>228.5</v>
      </c>
      <c r="BI25" s="601">
        <v>8</v>
      </c>
      <c r="BJ25" s="595">
        <v>339</v>
      </c>
      <c r="BK25" s="595">
        <v>339</v>
      </c>
      <c r="BL25" s="601">
        <v>7</v>
      </c>
      <c r="BM25" s="595">
        <v>449.5</v>
      </c>
      <c r="BN25" s="595">
        <v>449.5</v>
      </c>
      <c r="BO25" s="601">
        <v>6</v>
      </c>
      <c r="BP25" s="595">
        <v>588</v>
      </c>
      <c r="BQ25" s="595">
        <v>588</v>
      </c>
      <c r="BR25" s="601">
        <v>5</v>
      </c>
      <c r="BS25" s="595">
        <v>703</v>
      </c>
      <c r="BT25" s="595">
        <v>703</v>
      </c>
      <c r="BU25" s="601">
        <v>4</v>
      </c>
      <c r="BV25" s="595">
        <v>823.5</v>
      </c>
      <c r="BW25" s="595">
        <v>823.5</v>
      </c>
      <c r="BX25" s="601">
        <v>4</v>
      </c>
      <c r="BY25" s="595">
        <v>0</v>
      </c>
      <c r="BZ25" s="595">
        <v>886</v>
      </c>
      <c r="CA25" s="601">
        <v>3</v>
      </c>
      <c r="CB25" s="595">
        <v>0</v>
      </c>
      <c r="CC25" s="595">
        <v>1071</v>
      </c>
      <c r="CD25" s="601">
        <v>3</v>
      </c>
    </row>
    <row r="26" spans="1:82" s="597" customFormat="1" ht="18.75" customHeight="1">
      <c r="A26" s="670">
        <v>64</v>
      </c>
      <c r="B26" s="589" t="s">
        <v>98</v>
      </c>
      <c r="C26" s="590"/>
      <c r="D26" s="591" t="str">
        <f t="shared" si="10"/>
        <v/>
      </c>
      <c r="E26" s="783" t="s">
        <v>404</v>
      </c>
      <c r="F26" s="598">
        <f t="shared" si="11"/>
        <v>9</v>
      </c>
      <c r="G26" s="589" t="s">
        <v>98</v>
      </c>
      <c r="H26" s="590"/>
      <c r="I26" s="591">
        <f t="shared" si="12"/>
        <v>279</v>
      </c>
      <c r="J26" s="591" t="str">
        <f t="shared" si="1"/>
        <v/>
      </c>
      <c r="K26" s="598">
        <f t="shared" si="13"/>
        <v>8</v>
      </c>
      <c r="L26" s="589" t="s">
        <v>98</v>
      </c>
      <c r="M26" s="590"/>
      <c r="N26" s="783" t="s">
        <v>404</v>
      </c>
      <c r="O26" s="783" t="s">
        <v>404</v>
      </c>
      <c r="P26" s="598">
        <f t="shared" si="15"/>
        <v>7</v>
      </c>
      <c r="Q26" s="589" t="s">
        <v>98</v>
      </c>
      <c r="R26" s="590"/>
      <c r="S26" s="783" t="s">
        <v>404</v>
      </c>
      <c r="T26" s="783" t="s">
        <v>404</v>
      </c>
      <c r="U26" s="598">
        <f t="shared" si="17"/>
        <v>7</v>
      </c>
      <c r="V26" s="589" t="s">
        <v>98</v>
      </c>
      <c r="W26" s="590"/>
      <c r="X26" s="591" t="str">
        <f t="shared" si="18"/>
        <v/>
      </c>
      <c r="Y26" s="591">
        <f t="shared" si="4"/>
        <v>565.20000000000005</v>
      </c>
      <c r="Z26" s="598">
        <f t="shared" si="19"/>
        <v>5</v>
      </c>
      <c r="AA26" s="589"/>
      <c r="AB26" s="590"/>
      <c r="AC26" s="591" t="str">
        <f t="shared" si="20"/>
        <v/>
      </c>
      <c r="AD26" s="591" t="str">
        <f t="shared" si="5"/>
        <v/>
      </c>
      <c r="AE26" s="598" t="str">
        <f t="shared" si="21"/>
        <v xml:space="preserve"> </v>
      </c>
      <c r="AF26" s="589" t="s">
        <v>98</v>
      </c>
      <c r="AG26" s="590"/>
      <c r="AH26" s="591" t="str">
        <f t="shared" si="22"/>
        <v/>
      </c>
      <c r="AI26" s="591">
        <f t="shared" si="6"/>
        <v>871.2</v>
      </c>
      <c r="AJ26" s="598">
        <f t="shared" si="23"/>
        <v>4</v>
      </c>
      <c r="AK26" s="589"/>
      <c r="AL26" s="590"/>
      <c r="AM26" s="591" t="str">
        <f t="shared" si="24"/>
        <v/>
      </c>
      <c r="AN26" s="591" t="str">
        <f t="shared" si="7"/>
        <v/>
      </c>
      <c r="AO26" s="598" t="str">
        <f t="shared" si="25"/>
        <v xml:space="preserve"> </v>
      </c>
      <c r="AP26" s="589" t="s">
        <v>98</v>
      </c>
      <c r="AQ26" s="590"/>
      <c r="AR26" s="591" t="str">
        <f t="shared" si="26"/>
        <v/>
      </c>
      <c r="AS26" s="783" t="s">
        <v>404</v>
      </c>
      <c r="AT26" s="598">
        <f t="shared" si="27"/>
        <v>3</v>
      </c>
      <c r="AU26" s="589"/>
      <c r="AV26" s="590"/>
      <c r="AW26" s="591" t="str">
        <f t="shared" si="28"/>
        <v/>
      </c>
      <c r="AX26" s="591" t="str">
        <f t="shared" si="9"/>
        <v/>
      </c>
      <c r="AY26" s="671" t="str">
        <f t="shared" si="29"/>
        <v xml:space="preserve"> </v>
      </c>
      <c r="AZ26" s="600">
        <v>64</v>
      </c>
      <c r="BA26" s="594">
        <v>0</v>
      </c>
      <c r="BB26" s="595">
        <v>231</v>
      </c>
      <c r="BC26" s="601">
        <v>9</v>
      </c>
      <c r="BD26" s="595">
        <v>232.5</v>
      </c>
      <c r="BE26" s="595">
        <v>0</v>
      </c>
      <c r="BF26" s="601">
        <v>8</v>
      </c>
      <c r="BG26" s="595">
        <v>239.5</v>
      </c>
      <c r="BH26" s="595">
        <v>239.5</v>
      </c>
      <c r="BI26" s="601">
        <v>7</v>
      </c>
      <c r="BJ26" s="595">
        <v>352</v>
      </c>
      <c r="BK26" s="595">
        <v>352</v>
      </c>
      <c r="BL26" s="601">
        <v>7</v>
      </c>
      <c r="BM26" s="595">
        <v>0</v>
      </c>
      <c r="BN26" s="595">
        <v>471</v>
      </c>
      <c r="BO26" s="601">
        <v>5</v>
      </c>
      <c r="BP26" s="595">
        <v>0</v>
      </c>
      <c r="BQ26" s="595">
        <v>0</v>
      </c>
      <c r="BR26" s="601" t="s">
        <v>36</v>
      </c>
      <c r="BS26" s="595">
        <v>0</v>
      </c>
      <c r="BT26" s="595">
        <v>726</v>
      </c>
      <c r="BU26" s="601">
        <v>4</v>
      </c>
      <c r="BV26" s="595">
        <v>0</v>
      </c>
      <c r="BW26" s="595">
        <v>0</v>
      </c>
      <c r="BX26" s="601" t="s">
        <v>36</v>
      </c>
      <c r="BY26" s="595">
        <v>0</v>
      </c>
      <c r="BZ26" s="595">
        <v>903</v>
      </c>
      <c r="CA26" s="601">
        <v>3</v>
      </c>
      <c r="CB26" s="595">
        <v>0</v>
      </c>
      <c r="CC26" s="595">
        <v>0</v>
      </c>
      <c r="CD26" s="601" t="s">
        <v>36</v>
      </c>
    </row>
    <row r="27" spans="1:82" s="597" customFormat="1" ht="18.75" customHeight="1">
      <c r="A27" s="670">
        <v>70</v>
      </c>
      <c r="B27" s="589"/>
      <c r="C27" s="590"/>
      <c r="D27" s="591" t="str">
        <f t="shared" si="10"/>
        <v/>
      </c>
      <c r="E27" s="591" t="str">
        <f t="shared" si="0"/>
        <v/>
      </c>
      <c r="F27" s="598" t="str">
        <f t="shared" si="11"/>
        <v xml:space="preserve"> </v>
      </c>
      <c r="G27" s="589"/>
      <c r="H27" s="590"/>
      <c r="I27" s="591" t="str">
        <f t="shared" si="12"/>
        <v/>
      </c>
      <c r="J27" s="591" t="str">
        <f t="shared" si="1"/>
        <v/>
      </c>
      <c r="K27" s="598" t="str">
        <f t="shared" si="13"/>
        <v xml:space="preserve"> </v>
      </c>
      <c r="L27" s="589"/>
      <c r="M27" s="590"/>
      <c r="N27" s="591" t="str">
        <f t="shared" si="14"/>
        <v/>
      </c>
      <c r="O27" s="591" t="str">
        <f t="shared" si="2"/>
        <v/>
      </c>
      <c r="P27" s="598" t="str">
        <f t="shared" si="15"/>
        <v xml:space="preserve"> </v>
      </c>
      <c r="Q27" s="589" t="s">
        <v>98</v>
      </c>
      <c r="R27" s="590"/>
      <c r="S27" s="591">
        <f t="shared" si="16"/>
        <v>476.4</v>
      </c>
      <c r="T27" s="591" t="str">
        <f t="shared" si="3"/>
        <v/>
      </c>
      <c r="U27" s="598">
        <f t="shared" si="17"/>
        <v>6</v>
      </c>
      <c r="V27" s="589" t="s">
        <v>98</v>
      </c>
      <c r="W27" s="590"/>
      <c r="X27" s="591">
        <f t="shared" si="18"/>
        <v>591</v>
      </c>
      <c r="Y27" s="591">
        <f t="shared" si="4"/>
        <v>591</v>
      </c>
      <c r="Z27" s="598">
        <f t="shared" si="19"/>
        <v>5</v>
      </c>
      <c r="AA27" s="589" t="s">
        <v>98</v>
      </c>
      <c r="AB27" s="590"/>
      <c r="AC27" s="591">
        <f t="shared" si="20"/>
        <v>751.8</v>
      </c>
      <c r="AD27" s="591">
        <f t="shared" si="5"/>
        <v>751.8</v>
      </c>
      <c r="AE27" s="598">
        <f t="shared" si="21"/>
        <v>5</v>
      </c>
      <c r="AF27" s="589" t="s">
        <v>98</v>
      </c>
      <c r="AG27" s="590"/>
      <c r="AH27" s="591">
        <f t="shared" si="22"/>
        <v>898.2</v>
      </c>
      <c r="AI27" s="591">
        <f t="shared" si="6"/>
        <v>898.2</v>
      </c>
      <c r="AJ27" s="598">
        <f t="shared" si="23"/>
        <v>4</v>
      </c>
      <c r="AK27" s="589" t="s">
        <v>98</v>
      </c>
      <c r="AL27" s="590"/>
      <c r="AM27" s="783" t="s">
        <v>404</v>
      </c>
      <c r="AN27" s="783" t="s">
        <v>404</v>
      </c>
      <c r="AO27" s="598">
        <f t="shared" si="25"/>
        <v>4</v>
      </c>
      <c r="AP27" s="589" t="s">
        <v>98</v>
      </c>
      <c r="AQ27" s="590"/>
      <c r="AR27" s="591" t="str">
        <f t="shared" si="26"/>
        <v/>
      </c>
      <c r="AS27" s="783" t="s">
        <v>404</v>
      </c>
      <c r="AT27" s="598">
        <f t="shared" si="27"/>
        <v>3</v>
      </c>
      <c r="AU27" s="589" t="s">
        <v>98</v>
      </c>
      <c r="AV27" s="590"/>
      <c r="AW27" s="591" t="str">
        <f t="shared" si="28"/>
        <v/>
      </c>
      <c r="AX27" s="783" t="s">
        <v>404</v>
      </c>
      <c r="AY27" s="671">
        <f t="shared" si="29"/>
        <v>3</v>
      </c>
      <c r="AZ27" s="600">
        <v>70</v>
      </c>
      <c r="BA27" s="594">
        <v>0</v>
      </c>
      <c r="BB27" s="595">
        <v>0</v>
      </c>
      <c r="BC27" s="601" t="s">
        <v>36</v>
      </c>
      <c r="BD27" s="595">
        <v>0</v>
      </c>
      <c r="BE27" s="595">
        <v>0</v>
      </c>
      <c r="BF27" s="601" t="s">
        <v>36</v>
      </c>
      <c r="BG27" s="595">
        <v>0</v>
      </c>
      <c r="BH27" s="595">
        <v>0</v>
      </c>
      <c r="BI27" s="601" t="s">
        <v>36</v>
      </c>
      <c r="BJ27" s="595">
        <v>397</v>
      </c>
      <c r="BK27" s="595">
        <v>0</v>
      </c>
      <c r="BL27" s="601">
        <v>6</v>
      </c>
      <c r="BM27" s="595">
        <v>492.5</v>
      </c>
      <c r="BN27" s="595">
        <v>492.5</v>
      </c>
      <c r="BO27" s="601">
        <v>5</v>
      </c>
      <c r="BP27" s="595">
        <v>626.5</v>
      </c>
      <c r="BQ27" s="595">
        <v>626.5</v>
      </c>
      <c r="BR27" s="601">
        <v>5</v>
      </c>
      <c r="BS27" s="595">
        <v>748.5</v>
      </c>
      <c r="BT27" s="595">
        <v>748.5</v>
      </c>
      <c r="BU27" s="601">
        <v>4</v>
      </c>
      <c r="BV27" s="595">
        <v>849.5</v>
      </c>
      <c r="BW27" s="595">
        <v>849.5</v>
      </c>
      <c r="BX27" s="601">
        <v>4</v>
      </c>
      <c r="BY27" s="595">
        <v>0</v>
      </c>
      <c r="BZ27" s="595">
        <v>920.5</v>
      </c>
      <c r="CA27" s="601">
        <v>3</v>
      </c>
      <c r="CB27" s="595">
        <v>0</v>
      </c>
      <c r="CC27" s="595">
        <v>1120</v>
      </c>
      <c r="CD27" s="601">
        <v>3</v>
      </c>
    </row>
    <row r="28" spans="1:82" s="597" customFormat="1" ht="18.75" customHeight="1">
      <c r="A28" s="670">
        <v>76</v>
      </c>
      <c r="B28" s="589" t="s">
        <v>98</v>
      </c>
      <c r="C28" s="590"/>
      <c r="D28" s="591" t="str">
        <f t="shared" si="10"/>
        <v/>
      </c>
      <c r="E28" s="591">
        <f t="shared" si="0"/>
        <v>292.8</v>
      </c>
      <c r="F28" s="598">
        <f t="shared" si="11"/>
        <v>8</v>
      </c>
      <c r="G28" s="589" t="s">
        <v>98</v>
      </c>
      <c r="H28" s="590"/>
      <c r="I28" s="591">
        <f t="shared" si="12"/>
        <v>295.8</v>
      </c>
      <c r="J28" s="591" t="str">
        <f t="shared" si="1"/>
        <v/>
      </c>
      <c r="K28" s="598">
        <f t="shared" si="13"/>
        <v>7</v>
      </c>
      <c r="L28" s="589" t="s">
        <v>98</v>
      </c>
      <c r="M28" s="590">
        <v>135395</v>
      </c>
      <c r="N28" s="591">
        <f t="shared" si="14"/>
        <v>313.2</v>
      </c>
      <c r="O28" s="591" t="str">
        <f t="shared" si="2"/>
        <v/>
      </c>
      <c r="P28" s="598">
        <f t="shared" si="15"/>
        <v>6</v>
      </c>
      <c r="Q28" s="589" t="s">
        <v>98</v>
      </c>
      <c r="R28" s="590">
        <v>135396</v>
      </c>
      <c r="S28" s="591">
        <f t="shared" si="16"/>
        <v>483</v>
      </c>
      <c r="T28" s="591" t="str">
        <f t="shared" si="3"/>
        <v/>
      </c>
      <c r="U28" s="598">
        <f t="shared" si="17"/>
        <v>6</v>
      </c>
      <c r="V28" s="589" t="s">
        <v>98</v>
      </c>
      <c r="W28" s="590">
        <v>135397</v>
      </c>
      <c r="X28" s="591">
        <f t="shared" si="18"/>
        <v>614.4</v>
      </c>
      <c r="Y28" s="591">
        <f t="shared" si="4"/>
        <v>614.4</v>
      </c>
      <c r="Z28" s="598">
        <f t="shared" si="19"/>
        <v>5</v>
      </c>
      <c r="AA28" s="589" t="s">
        <v>98</v>
      </c>
      <c r="AB28" s="590">
        <v>135398</v>
      </c>
      <c r="AC28" s="591">
        <f t="shared" si="20"/>
        <v>766.8</v>
      </c>
      <c r="AD28" s="591">
        <f t="shared" si="5"/>
        <v>766.8</v>
      </c>
      <c r="AE28" s="598">
        <f t="shared" si="21"/>
        <v>4</v>
      </c>
      <c r="AF28" s="589" t="s">
        <v>98</v>
      </c>
      <c r="AG28" s="590">
        <v>135399</v>
      </c>
      <c r="AH28" s="591">
        <f t="shared" si="22"/>
        <v>904.2</v>
      </c>
      <c r="AI28" s="591">
        <f t="shared" si="6"/>
        <v>904.2</v>
      </c>
      <c r="AJ28" s="598">
        <f t="shared" si="23"/>
        <v>4</v>
      </c>
      <c r="AK28" s="589" t="s">
        <v>98</v>
      </c>
      <c r="AL28" s="590"/>
      <c r="AM28" s="591">
        <f t="shared" si="24"/>
        <v>1044.5999999999999</v>
      </c>
      <c r="AN28" s="591">
        <f t="shared" si="7"/>
        <v>1044.5999999999999</v>
      </c>
      <c r="AO28" s="598">
        <f t="shared" si="25"/>
        <v>3</v>
      </c>
      <c r="AP28" s="589" t="s">
        <v>98</v>
      </c>
      <c r="AQ28" s="590">
        <v>135001</v>
      </c>
      <c r="AR28" s="591" t="str">
        <f t="shared" si="26"/>
        <v/>
      </c>
      <c r="AS28" s="783" t="s">
        <v>404</v>
      </c>
      <c r="AT28" s="598">
        <f t="shared" si="27"/>
        <v>3</v>
      </c>
      <c r="AU28" s="589" t="s">
        <v>98</v>
      </c>
      <c r="AV28" s="590">
        <v>135002</v>
      </c>
      <c r="AW28" s="591" t="str">
        <f t="shared" si="28"/>
        <v/>
      </c>
      <c r="AX28" s="591">
        <f t="shared" si="9"/>
        <v>1379.4</v>
      </c>
      <c r="AY28" s="671">
        <f t="shared" si="29"/>
        <v>3</v>
      </c>
      <c r="AZ28" s="600">
        <v>76</v>
      </c>
      <c r="BA28" s="594">
        <v>0</v>
      </c>
      <c r="BB28" s="595">
        <v>244</v>
      </c>
      <c r="BC28" s="601">
        <v>8</v>
      </c>
      <c r="BD28" s="595">
        <v>246.5</v>
      </c>
      <c r="BE28" s="595">
        <v>0</v>
      </c>
      <c r="BF28" s="601">
        <v>7</v>
      </c>
      <c r="BG28" s="595">
        <v>261</v>
      </c>
      <c r="BH28" s="595">
        <v>0</v>
      </c>
      <c r="BI28" s="601">
        <v>6</v>
      </c>
      <c r="BJ28" s="595">
        <v>402.5</v>
      </c>
      <c r="BK28" s="595">
        <v>0</v>
      </c>
      <c r="BL28" s="601">
        <v>6</v>
      </c>
      <c r="BM28" s="595">
        <v>512</v>
      </c>
      <c r="BN28" s="595">
        <v>512</v>
      </c>
      <c r="BO28" s="601">
        <v>5</v>
      </c>
      <c r="BP28" s="595">
        <v>639</v>
      </c>
      <c r="BQ28" s="595">
        <v>639</v>
      </c>
      <c r="BR28" s="601">
        <v>4</v>
      </c>
      <c r="BS28" s="595">
        <v>753.5</v>
      </c>
      <c r="BT28" s="595">
        <v>753.5</v>
      </c>
      <c r="BU28" s="601">
        <v>4</v>
      </c>
      <c r="BV28" s="595">
        <v>870.5</v>
      </c>
      <c r="BW28" s="595">
        <v>870.5</v>
      </c>
      <c r="BX28" s="601">
        <v>3</v>
      </c>
      <c r="BY28" s="595">
        <v>0</v>
      </c>
      <c r="BZ28" s="595">
        <v>967.5</v>
      </c>
      <c r="CA28" s="601">
        <v>3</v>
      </c>
      <c r="CB28" s="595">
        <v>0</v>
      </c>
      <c r="CC28" s="595">
        <v>1149.5</v>
      </c>
      <c r="CD28" s="601">
        <v>3</v>
      </c>
    </row>
    <row r="29" spans="1:82" s="597" customFormat="1" ht="18.75" customHeight="1">
      <c r="A29" s="670">
        <v>83</v>
      </c>
      <c r="B29" s="589"/>
      <c r="C29" s="590"/>
      <c r="D29" s="591" t="str">
        <f t="shared" si="10"/>
        <v/>
      </c>
      <c r="E29" s="591" t="str">
        <f t="shared" si="0"/>
        <v/>
      </c>
      <c r="F29" s="598" t="str">
        <f t="shared" si="11"/>
        <v xml:space="preserve"> </v>
      </c>
      <c r="G29" s="589"/>
      <c r="H29" s="590"/>
      <c r="I29" s="591" t="str">
        <f t="shared" si="12"/>
        <v/>
      </c>
      <c r="J29" s="591" t="str">
        <f t="shared" si="1"/>
        <v/>
      </c>
      <c r="K29" s="598" t="str">
        <f t="shared" si="13"/>
        <v xml:space="preserve"> </v>
      </c>
      <c r="L29" s="589"/>
      <c r="M29" s="590"/>
      <c r="N29" s="591" t="str">
        <f t="shared" si="14"/>
        <v/>
      </c>
      <c r="O29" s="591" t="str">
        <f t="shared" si="2"/>
        <v/>
      </c>
      <c r="P29" s="598" t="str">
        <f t="shared" si="15"/>
        <v xml:space="preserve"> </v>
      </c>
      <c r="Q29" s="589"/>
      <c r="R29" s="590"/>
      <c r="S29" s="591" t="str">
        <f t="shared" si="16"/>
        <v/>
      </c>
      <c r="T29" s="591" t="str">
        <f t="shared" si="3"/>
        <v/>
      </c>
      <c r="U29" s="598" t="str">
        <f t="shared" si="17"/>
        <v xml:space="preserve"> </v>
      </c>
      <c r="V29" s="589" t="s">
        <v>98</v>
      </c>
      <c r="W29" s="590"/>
      <c r="X29" s="591" t="str">
        <f t="shared" si="18"/>
        <v/>
      </c>
      <c r="Y29" s="783" t="s">
        <v>404</v>
      </c>
      <c r="Z29" s="598">
        <f t="shared" si="19"/>
        <v>5</v>
      </c>
      <c r="AA29" s="589" t="s">
        <v>98</v>
      </c>
      <c r="AB29" s="590"/>
      <c r="AC29" s="591" t="str">
        <f t="shared" si="20"/>
        <v/>
      </c>
      <c r="AD29" s="591">
        <f t="shared" si="5"/>
        <v>773.4</v>
      </c>
      <c r="AE29" s="598">
        <f t="shared" si="21"/>
        <v>4</v>
      </c>
      <c r="AF29" s="589" t="s">
        <v>98</v>
      </c>
      <c r="AG29" s="590"/>
      <c r="AH29" s="591" t="str">
        <f t="shared" si="22"/>
        <v/>
      </c>
      <c r="AI29" s="783" t="s">
        <v>404</v>
      </c>
      <c r="AJ29" s="598">
        <f t="shared" si="23"/>
        <v>4</v>
      </c>
      <c r="AK29" s="589" t="s">
        <v>98</v>
      </c>
      <c r="AL29" s="590"/>
      <c r="AM29" s="591" t="str">
        <f t="shared" si="24"/>
        <v/>
      </c>
      <c r="AN29" s="783" t="s">
        <v>404</v>
      </c>
      <c r="AO29" s="598">
        <f t="shared" si="25"/>
        <v>3</v>
      </c>
      <c r="AP29" s="589" t="s">
        <v>98</v>
      </c>
      <c r="AQ29" s="590"/>
      <c r="AR29" s="591" t="str">
        <f t="shared" si="26"/>
        <v/>
      </c>
      <c r="AS29" s="783" t="s">
        <v>404</v>
      </c>
      <c r="AT29" s="598">
        <f t="shared" si="27"/>
        <v>3</v>
      </c>
      <c r="AU29" s="589" t="s">
        <v>98</v>
      </c>
      <c r="AV29" s="590"/>
      <c r="AW29" s="591" t="str">
        <f t="shared" si="28"/>
        <v/>
      </c>
      <c r="AX29" s="783" t="s">
        <v>404</v>
      </c>
      <c r="AY29" s="671">
        <f t="shared" si="29"/>
        <v>3</v>
      </c>
      <c r="AZ29" s="600">
        <v>83</v>
      </c>
      <c r="BA29" s="594">
        <v>0</v>
      </c>
      <c r="BB29" s="595">
        <v>0</v>
      </c>
      <c r="BC29" s="601" t="s">
        <v>36</v>
      </c>
      <c r="BD29" s="595">
        <v>0</v>
      </c>
      <c r="BE29" s="595">
        <v>0</v>
      </c>
      <c r="BF29" s="601" t="s">
        <v>36</v>
      </c>
      <c r="BG29" s="595">
        <v>0</v>
      </c>
      <c r="BH29" s="595">
        <v>0</v>
      </c>
      <c r="BI29" s="601" t="s">
        <v>36</v>
      </c>
      <c r="BJ29" s="595">
        <v>0</v>
      </c>
      <c r="BK29" s="595">
        <v>0</v>
      </c>
      <c r="BL29" s="601" t="s">
        <v>36</v>
      </c>
      <c r="BM29" s="595">
        <v>0</v>
      </c>
      <c r="BN29" s="595">
        <v>520</v>
      </c>
      <c r="BO29" s="601">
        <v>5</v>
      </c>
      <c r="BP29" s="595">
        <v>0</v>
      </c>
      <c r="BQ29" s="595">
        <v>644.5</v>
      </c>
      <c r="BR29" s="601">
        <v>4</v>
      </c>
      <c r="BS29" s="595">
        <v>0</v>
      </c>
      <c r="BT29" s="595">
        <v>761</v>
      </c>
      <c r="BU29" s="601">
        <v>4</v>
      </c>
      <c r="BV29" s="595">
        <v>0</v>
      </c>
      <c r="BW29" s="595">
        <v>876</v>
      </c>
      <c r="BX29" s="601">
        <v>3</v>
      </c>
      <c r="BY29" s="595">
        <v>0</v>
      </c>
      <c r="BZ29" s="595">
        <v>1017.5</v>
      </c>
      <c r="CA29" s="601">
        <v>3</v>
      </c>
      <c r="CB29" s="595">
        <v>0</v>
      </c>
      <c r="CC29" s="595">
        <v>1169</v>
      </c>
      <c r="CD29" s="601">
        <v>3</v>
      </c>
    </row>
    <row r="30" spans="1:82" s="597" customFormat="1" ht="18.75" customHeight="1">
      <c r="A30" s="670">
        <v>89</v>
      </c>
      <c r="B30" s="589" t="s">
        <v>98</v>
      </c>
      <c r="C30" s="590"/>
      <c r="D30" s="591" t="str">
        <f t="shared" si="10"/>
        <v/>
      </c>
      <c r="E30" s="591">
        <f t="shared" si="0"/>
        <v>323.39999999999998</v>
      </c>
      <c r="F30" s="598">
        <f t="shared" si="11"/>
        <v>7</v>
      </c>
      <c r="G30" s="589" t="s">
        <v>98</v>
      </c>
      <c r="H30" s="590"/>
      <c r="I30" s="591">
        <f t="shared" si="12"/>
        <v>329.4</v>
      </c>
      <c r="J30" s="591" t="str">
        <f t="shared" si="1"/>
        <v/>
      </c>
      <c r="K30" s="598">
        <f t="shared" si="13"/>
        <v>6</v>
      </c>
      <c r="L30" s="589" t="s">
        <v>98</v>
      </c>
      <c r="M30" s="590">
        <v>135402</v>
      </c>
      <c r="N30" s="591">
        <f t="shared" si="14"/>
        <v>361.8</v>
      </c>
      <c r="O30" s="591" t="str">
        <f t="shared" si="2"/>
        <v/>
      </c>
      <c r="P30" s="598">
        <f t="shared" si="15"/>
        <v>6</v>
      </c>
      <c r="Q30" s="589" t="s">
        <v>98</v>
      </c>
      <c r="R30" s="590">
        <v>135403</v>
      </c>
      <c r="S30" s="591">
        <f t="shared" si="16"/>
        <v>525.6</v>
      </c>
      <c r="T30" s="591" t="str">
        <f t="shared" si="3"/>
        <v/>
      </c>
      <c r="U30" s="598">
        <f t="shared" si="17"/>
        <v>5</v>
      </c>
      <c r="V30" s="589" t="s">
        <v>98</v>
      </c>
      <c r="W30" s="590">
        <v>135404</v>
      </c>
      <c r="X30" s="591">
        <f t="shared" si="18"/>
        <v>642.6</v>
      </c>
      <c r="Y30" s="591">
        <f t="shared" si="4"/>
        <v>642.6</v>
      </c>
      <c r="Z30" s="598">
        <f t="shared" si="19"/>
        <v>5</v>
      </c>
      <c r="AA30" s="589" t="s">
        <v>98</v>
      </c>
      <c r="AB30" s="590">
        <v>135405</v>
      </c>
      <c r="AC30" s="591">
        <f t="shared" si="20"/>
        <v>783.6</v>
      </c>
      <c r="AD30" s="591">
        <f t="shared" si="5"/>
        <v>783.6</v>
      </c>
      <c r="AE30" s="598">
        <f t="shared" si="21"/>
        <v>4</v>
      </c>
      <c r="AF30" s="589" t="s">
        <v>98</v>
      </c>
      <c r="AG30" s="590">
        <v>135406</v>
      </c>
      <c r="AH30" s="591">
        <f t="shared" si="22"/>
        <v>921</v>
      </c>
      <c r="AI30" s="591">
        <f t="shared" si="6"/>
        <v>921</v>
      </c>
      <c r="AJ30" s="598">
        <f t="shared" si="23"/>
        <v>4</v>
      </c>
      <c r="AK30" s="589" t="s">
        <v>98</v>
      </c>
      <c r="AL30" s="590">
        <v>135407</v>
      </c>
      <c r="AM30" s="591">
        <f t="shared" si="24"/>
        <v>1056.5999999999999</v>
      </c>
      <c r="AN30" s="591">
        <f t="shared" si="7"/>
        <v>1056.5999999999999</v>
      </c>
      <c r="AO30" s="598">
        <f t="shared" si="25"/>
        <v>3</v>
      </c>
      <c r="AP30" s="589" t="s">
        <v>98</v>
      </c>
      <c r="AQ30" s="590"/>
      <c r="AR30" s="591" t="str">
        <f t="shared" si="26"/>
        <v/>
      </c>
      <c r="AS30" s="783" t="s">
        <v>404</v>
      </c>
      <c r="AT30" s="598">
        <f t="shared" si="27"/>
        <v>3</v>
      </c>
      <c r="AU30" s="589" t="s">
        <v>98</v>
      </c>
      <c r="AV30" s="590">
        <v>135014</v>
      </c>
      <c r="AW30" s="591" t="str">
        <f t="shared" si="28"/>
        <v/>
      </c>
      <c r="AX30" s="591">
        <f t="shared" si="9"/>
        <v>1426.2</v>
      </c>
      <c r="AY30" s="671">
        <f t="shared" si="29"/>
        <v>3</v>
      </c>
      <c r="AZ30" s="600">
        <v>89</v>
      </c>
      <c r="BA30" s="594">
        <v>0</v>
      </c>
      <c r="BB30" s="595">
        <v>269.5</v>
      </c>
      <c r="BC30" s="601">
        <v>7</v>
      </c>
      <c r="BD30" s="595">
        <v>274.5</v>
      </c>
      <c r="BE30" s="595">
        <v>0</v>
      </c>
      <c r="BF30" s="601">
        <v>6</v>
      </c>
      <c r="BG30" s="595">
        <v>301.5</v>
      </c>
      <c r="BH30" s="595">
        <v>0</v>
      </c>
      <c r="BI30" s="601">
        <v>6</v>
      </c>
      <c r="BJ30" s="595">
        <v>438</v>
      </c>
      <c r="BK30" s="595">
        <v>0</v>
      </c>
      <c r="BL30" s="601">
        <v>5</v>
      </c>
      <c r="BM30" s="595">
        <v>535.5</v>
      </c>
      <c r="BN30" s="595">
        <v>535.5</v>
      </c>
      <c r="BO30" s="601">
        <v>5</v>
      </c>
      <c r="BP30" s="595">
        <v>653</v>
      </c>
      <c r="BQ30" s="595">
        <v>653</v>
      </c>
      <c r="BR30" s="601">
        <v>4</v>
      </c>
      <c r="BS30" s="595">
        <v>767.5</v>
      </c>
      <c r="BT30" s="595">
        <v>767.5</v>
      </c>
      <c r="BU30" s="601">
        <v>4</v>
      </c>
      <c r="BV30" s="595">
        <v>880.5</v>
      </c>
      <c r="BW30" s="595">
        <v>880.5</v>
      </c>
      <c r="BX30" s="601">
        <v>3</v>
      </c>
      <c r="BY30" s="595">
        <v>0</v>
      </c>
      <c r="BZ30" s="595">
        <v>1077.5</v>
      </c>
      <c r="CA30" s="601">
        <v>3</v>
      </c>
      <c r="CB30" s="595">
        <v>0</v>
      </c>
      <c r="CC30" s="595">
        <v>1188.5</v>
      </c>
      <c r="CD30" s="601">
        <v>3</v>
      </c>
    </row>
    <row r="31" spans="1:82" s="597" customFormat="1" ht="18.75" customHeight="1">
      <c r="A31" s="670">
        <v>102</v>
      </c>
      <c r="B31" s="589" t="s">
        <v>98</v>
      </c>
      <c r="C31" s="590"/>
      <c r="D31" s="591" t="str">
        <f t="shared" si="10"/>
        <v/>
      </c>
      <c r="E31" s="783" t="s">
        <v>404</v>
      </c>
      <c r="F31" s="598">
        <f t="shared" si="11"/>
        <v>6</v>
      </c>
      <c r="G31" s="589"/>
      <c r="H31" s="590"/>
      <c r="I31" s="591" t="str">
        <f t="shared" si="12"/>
        <v/>
      </c>
      <c r="J31" s="591" t="str">
        <f t="shared" si="1"/>
        <v/>
      </c>
      <c r="K31" s="598" t="str">
        <f t="shared" si="13"/>
        <v xml:space="preserve"> </v>
      </c>
      <c r="L31" s="589"/>
      <c r="M31" s="590"/>
      <c r="N31" s="591" t="str">
        <f t="shared" si="14"/>
        <v/>
      </c>
      <c r="O31" s="591" t="str">
        <f t="shared" si="2"/>
        <v/>
      </c>
      <c r="P31" s="598" t="str">
        <f t="shared" si="15"/>
        <v xml:space="preserve"> </v>
      </c>
      <c r="Q31" s="589"/>
      <c r="R31" s="590"/>
      <c r="S31" s="591" t="str">
        <f t="shared" si="16"/>
        <v/>
      </c>
      <c r="T31" s="591" t="str">
        <f t="shared" si="3"/>
        <v/>
      </c>
      <c r="U31" s="598" t="str">
        <f t="shared" si="17"/>
        <v xml:space="preserve"> </v>
      </c>
      <c r="V31" s="589" t="s">
        <v>98</v>
      </c>
      <c r="W31" s="590">
        <v>135015</v>
      </c>
      <c r="X31" s="591" t="str">
        <f t="shared" si="18"/>
        <v/>
      </c>
      <c r="Y31" s="591">
        <f t="shared" si="4"/>
        <v>666.6</v>
      </c>
      <c r="Z31" s="598">
        <f t="shared" si="19"/>
        <v>4</v>
      </c>
      <c r="AA31" s="589" t="s">
        <v>98</v>
      </c>
      <c r="AB31" s="590"/>
      <c r="AC31" s="591" t="str">
        <f t="shared" si="20"/>
        <v/>
      </c>
      <c r="AD31" s="591">
        <f t="shared" si="5"/>
        <v>807</v>
      </c>
      <c r="AE31" s="598">
        <f t="shared" si="21"/>
        <v>4</v>
      </c>
      <c r="AF31" s="589" t="s">
        <v>98</v>
      </c>
      <c r="AG31" s="590">
        <v>135017</v>
      </c>
      <c r="AH31" s="591" t="str">
        <f t="shared" si="22"/>
        <v/>
      </c>
      <c r="AI31" s="783" t="s">
        <v>404</v>
      </c>
      <c r="AJ31" s="598">
        <f t="shared" si="23"/>
        <v>3</v>
      </c>
      <c r="AK31" s="589" t="s">
        <v>98</v>
      </c>
      <c r="AL31" s="590"/>
      <c r="AM31" s="591" t="str">
        <f t="shared" si="24"/>
        <v/>
      </c>
      <c r="AN31" s="783" t="s">
        <v>404</v>
      </c>
      <c r="AO31" s="598">
        <f t="shared" si="25"/>
        <v>3</v>
      </c>
      <c r="AP31" s="589" t="s">
        <v>98</v>
      </c>
      <c r="AQ31" s="590"/>
      <c r="AR31" s="591" t="str">
        <f t="shared" si="26"/>
        <v/>
      </c>
      <c r="AS31" s="783" t="s">
        <v>404</v>
      </c>
      <c r="AT31" s="598">
        <f t="shared" si="27"/>
        <v>3</v>
      </c>
      <c r="AU31" s="589" t="s">
        <v>98</v>
      </c>
      <c r="AV31" s="590"/>
      <c r="AW31" s="591" t="str">
        <f t="shared" si="28"/>
        <v/>
      </c>
      <c r="AX31" s="783" t="s">
        <v>404</v>
      </c>
      <c r="AY31" s="671">
        <f t="shared" si="29"/>
        <v>3</v>
      </c>
      <c r="AZ31" s="600">
        <v>102</v>
      </c>
      <c r="BA31" s="594">
        <v>0</v>
      </c>
      <c r="BB31" s="595">
        <v>347</v>
      </c>
      <c r="BC31" s="601">
        <v>6</v>
      </c>
      <c r="BD31" s="595">
        <v>0</v>
      </c>
      <c r="BE31" s="595">
        <v>0</v>
      </c>
      <c r="BF31" s="601" t="s">
        <v>36</v>
      </c>
      <c r="BG31" s="595">
        <v>0</v>
      </c>
      <c r="BH31" s="595">
        <v>0</v>
      </c>
      <c r="BI31" s="601" t="s">
        <v>36</v>
      </c>
      <c r="BJ31" s="595">
        <v>0</v>
      </c>
      <c r="BK31" s="595">
        <v>0</v>
      </c>
      <c r="BL31" s="601" t="s">
        <v>36</v>
      </c>
      <c r="BM31" s="595">
        <v>0</v>
      </c>
      <c r="BN31" s="595">
        <v>555.5</v>
      </c>
      <c r="BO31" s="601">
        <v>4</v>
      </c>
      <c r="BP31" s="595">
        <v>0</v>
      </c>
      <c r="BQ31" s="595">
        <v>672.5</v>
      </c>
      <c r="BR31" s="601">
        <v>4</v>
      </c>
      <c r="BS31" s="595">
        <v>0</v>
      </c>
      <c r="BT31" s="595">
        <v>788.5</v>
      </c>
      <c r="BU31" s="601">
        <v>3</v>
      </c>
      <c r="BV31" s="595">
        <v>0</v>
      </c>
      <c r="BW31" s="595">
        <v>908.5</v>
      </c>
      <c r="BX31" s="601">
        <v>3</v>
      </c>
      <c r="BY31" s="595">
        <v>0</v>
      </c>
      <c r="BZ31" s="595">
        <v>1102.5</v>
      </c>
      <c r="CA31" s="601">
        <v>3</v>
      </c>
      <c r="CB31" s="595">
        <v>0</v>
      </c>
      <c r="CC31" s="595">
        <v>1200</v>
      </c>
      <c r="CD31" s="601">
        <v>3</v>
      </c>
    </row>
    <row r="32" spans="1:82" s="597" customFormat="1" ht="18.75" customHeight="1">
      <c r="A32" s="670">
        <v>108</v>
      </c>
      <c r="B32" s="589"/>
      <c r="C32" s="590"/>
      <c r="D32" s="591" t="str">
        <f t="shared" si="10"/>
        <v/>
      </c>
      <c r="E32" s="591" t="str">
        <f t="shared" si="0"/>
        <v/>
      </c>
      <c r="F32" s="598" t="str">
        <f t="shared" si="11"/>
        <v xml:space="preserve"> </v>
      </c>
      <c r="G32" s="589" t="s">
        <v>98</v>
      </c>
      <c r="H32" s="590"/>
      <c r="I32" s="591">
        <f t="shared" si="12"/>
        <v>430.2</v>
      </c>
      <c r="J32" s="591" t="str">
        <f t="shared" si="1"/>
        <v/>
      </c>
      <c r="K32" s="598">
        <f t="shared" si="13"/>
        <v>6</v>
      </c>
      <c r="L32" s="589" t="s">
        <v>98</v>
      </c>
      <c r="M32" s="590">
        <v>135409</v>
      </c>
      <c r="N32" s="591">
        <f t="shared" si="14"/>
        <v>501.6</v>
      </c>
      <c r="O32" s="591" t="str">
        <f t="shared" si="2"/>
        <v/>
      </c>
      <c r="P32" s="598">
        <f t="shared" si="15"/>
        <v>5</v>
      </c>
      <c r="Q32" s="589" t="s">
        <v>98</v>
      </c>
      <c r="R32" s="590">
        <v>135410</v>
      </c>
      <c r="S32" s="591">
        <f t="shared" si="16"/>
        <v>549.6</v>
      </c>
      <c r="T32" s="591" t="str">
        <f t="shared" si="3"/>
        <v/>
      </c>
      <c r="U32" s="598">
        <f t="shared" si="17"/>
        <v>5</v>
      </c>
      <c r="V32" s="589" t="s">
        <v>98</v>
      </c>
      <c r="W32" s="590">
        <v>135411</v>
      </c>
      <c r="X32" s="591">
        <f t="shared" si="18"/>
        <v>690</v>
      </c>
      <c r="Y32" s="591">
        <f t="shared" si="4"/>
        <v>690</v>
      </c>
      <c r="Z32" s="598">
        <f t="shared" si="19"/>
        <v>4</v>
      </c>
      <c r="AA32" s="589" t="s">
        <v>98</v>
      </c>
      <c r="AB32" s="590">
        <v>135412</v>
      </c>
      <c r="AC32" s="591">
        <f t="shared" si="20"/>
        <v>828.6</v>
      </c>
      <c r="AD32" s="591">
        <f t="shared" si="5"/>
        <v>828.6</v>
      </c>
      <c r="AE32" s="598">
        <f t="shared" si="21"/>
        <v>4</v>
      </c>
      <c r="AF32" s="589" t="s">
        <v>98</v>
      </c>
      <c r="AG32" s="590">
        <v>135413</v>
      </c>
      <c r="AH32" s="591">
        <f t="shared" si="22"/>
        <v>967.2</v>
      </c>
      <c r="AI32" s="591">
        <f t="shared" si="6"/>
        <v>967.2</v>
      </c>
      <c r="AJ32" s="598">
        <f t="shared" si="23"/>
        <v>3</v>
      </c>
      <c r="AK32" s="589" t="s">
        <v>98</v>
      </c>
      <c r="AL32" s="590">
        <v>135414</v>
      </c>
      <c r="AM32" s="591">
        <f t="shared" si="24"/>
        <v>1103.4000000000001</v>
      </c>
      <c r="AN32" s="591">
        <f t="shared" si="7"/>
        <v>1103.4000000000001</v>
      </c>
      <c r="AO32" s="598">
        <f t="shared" si="25"/>
        <v>3</v>
      </c>
      <c r="AP32" s="589" t="s">
        <v>98</v>
      </c>
      <c r="AQ32" s="590"/>
      <c r="AR32" s="591" t="str">
        <f t="shared" si="26"/>
        <v/>
      </c>
      <c r="AS32" s="591">
        <f t="shared" si="8"/>
        <v>1347.6</v>
      </c>
      <c r="AT32" s="598">
        <f t="shared" si="27"/>
        <v>3</v>
      </c>
      <c r="AU32" s="589" t="s">
        <v>98</v>
      </c>
      <c r="AV32" s="590">
        <v>135026</v>
      </c>
      <c r="AW32" s="591" t="str">
        <f t="shared" si="28"/>
        <v/>
      </c>
      <c r="AX32" s="591">
        <f t="shared" si="9"/>
        <v>1459.2</v>
      </c>
      <c r="AY32" s="671">
        <f t="shared" si="29"/>
        <v>2</v>
      </c>
      <c r="AZ32" s="600">
        <v>108</v>
      </c>
      <c r="BA32" s="594">
        <v>0</v>
      </c>
      <c r="BB32" s="595">
        <v>0</v>
      </c>
      <c r="BC32" s="601" t="s">
        <v>36</v>
      </c>
      <c r="BD32" s="595">
        <v>358.5</v>
      </c>
      <c r="BE32" s="595">
        <v>0</v>
      </c>
      <c r="BF32" s="601">
        <v>6</v>
      </c>
      <c r="BG32" s="595">
        <v>418</v>
      </c>
      <c r="BH32" s="595">
        <v>0</v>
      </c>
      <c r="BI32" s="601">
        <v>5</v>
      </c>
      <c r="BJ32" s="595">
        <v>458</v>
      </c>
      <c r="BK32" s="595">
        <v>0</v>
      </c>
      <c r="BL32" s="601">
        <v>5</v>
      </c>
      <c r="BM32" s="595">
        <v>575</v>
      </c>
      <c r="BN32" s="595">
        <v>575</v>
      </c>
      <c r="BO32" s="601">
        <v>4</v>
      </c>
      <c r="BP32" s="595">
        <v>690.5</v>
      </c>
      <c r="BQ32" s="595">
        <v>690.5</v>
      </c>
      <c r="BR32" s="601">
        <v>4</v>
      </c>
      <c r="BS32" s="595">
        <v>806</v>
      </c>
      <c r="BT32" s="595">
        <v>806</v>
      </c>
      <c r="BU32" s="601">
        <v>3</v>
      </c>
      <c r="BV32" s="595">
        <v>919.5</v>
      </c>
      <c r="BW32" s="595">
        <v>919.5</v>
      </c>
      <c r="BX32" s="601">
        <v>3</v>
      </c>
      <c r="BY32" s="595">
        <v>0</v>
      </c>
      <c r="BZ32" s="595">
        <v>1123</v>
      </c>
      <c r="CA32" s="601">
        <v>3</v>
      </c>
      <c r="CB32" s="595">
        <v>0</v>
      </c>
      <c r="CC32" s="595">
        <v>1216</v>
      </c>
      <c r="CD32" s="601">
        <v>2</v>
      </c>
    </row>
    <row r="33" spans="1:82" s="597" customFormat="1" ht="18.75" customHeight="1">
      <c r="A33" s="670">
        <v>114</v>
      </c>
      <c r="B33" s="589"/>
      <c r="C33" s="590"/>
      <c r="D33" s="591" t="str">
        <f t="shared" si="10"/>
        <v/>
      </c>
      <c r="E33" s="591" t="str">
        <f t="shared" si="0"/>
        <v/>
      </c>
      <c r="F33" s="598" t="str">
        <f t="shared" si="11"/>
        <v xml:space="preserve"> </v>
      </c>
      <c r="G33" s="589" t="s">
        <v>98</v>
      </c>
      <c r="H33" s="590"/>
      <c r="I33" s="591">
        <f t="shared" si="12"/>
        <v>456.6</v>
      </c>
      <c r="J33" s="591" t="str">
        <f t="shared" si="1"/>
        <v/>
      </c>
      <c r="K33" s="598">
        <f t="shared" si="13"/>
        <v>5</v>
      </c>
      <c r="L33" s="589" t="s">
        <v>98</v>
      </c>
      <c r="M33" s="590"/>
      <c r="N33" s="591">
        <f t="shared" si="14"/>
        <v>517.20000000000005</v>
      </c>
      <c r="O33" s="591" t="str">
        <f t="shared" si="2"/>
        <v/>
      </c>
      <c r="P33" s="598">
        <f t="shared" si="15"/>
        <v>5</v>
      </c>
      <c r="Q33" s="589" t="s">
        <v>98</v>
      </c>
      <c r="R33" s="590">
        <v>135417</v>
      </c>
      <c r="S33" s="591">
        <f t="shared" si="16"/>
        <v>570</v>
      </c>
      <c r="T33" s="591" t="str">
        <f t="shared" si="3"/>
        <v/>
      </c>
      <c r="U33" s="598">
        <f t="shared" si="17"/>
        <v>4</v>
      </c>
      <c r="V33" s="589" t="s">
        <v>98</v>
      </c>
      <c r="W33" s="590">
        <v>135418</v>
      </c>
      <c r="X33" s="591">
        <f t="shared" si="18"/>
        <v>714.6</v>
      </c>
      <c r="Y33" s="591">
        <f t="shared" si="4"/>
        <v>714.6</v>
      </c>
      <c r="Z33" s="598">
        <f t="shared" si="19"/>
        <v>4</v>
      </c>
      <c r="AA33" s="589" t="s">
        <v>98</v>
      </c>
      <c r="AB33" s="590">
        <v>135419</v>
      </c>
      <c r="AC33" s="591">
        <f t="shared" si="20"/>
        <v>860.4</v>
      </c>
      <c r="AD33" s="591">
        <f t="shared" si="5"/>
        <v>860.4</v>
      </c>
      <c r="AE33" s="598">
        <f t="shared" si="21"/>
        <v>3</v>
      </c>
      <c r="AF33" s="589" t="s">
        <v>98</v>
      </c>
      <c r="AG33" s="590"/>
      <c r="AH33" s="591">
        <f t="shared" si="22"/>
        <v>997.8</v>
      </c>
      <c r="AI33" s="591">
        <f t="shared" si="6"/>
        <v>997.8</v>
      </c>
      <c r="AJ33" s="598">
        <f t="shared" si="23"/>
        <v>3</v>
      </c>
      <c r="AK33" s="589" t="s">
        <v>98</v>
      </c>
      <c r="AL33" s="590">
        <v>135421</v>
      </c>
      <c r="AM33" s="591">
        <f t="shared" si="24"/>
        <v>1137</v>
      </c>
      <c r="AN33" s="591">
        <f t="shared" si="7"/>
        <v>1137</v>
      </c>
      <c r="AO33" s="598">
        <f t="shared" si="25"/>
        <v>3</v>
      </c>
      <c r="AP33" s="589" t="s">
        <v>98</v>
      </c>
      <c r="AQ33" s="590"/>
      <c r="AR33" s="591" t="str">
        <f t="shared" si="26"/>
        <v/>
      </c>
      <c r="AS33" s="783" t="s">
        <v>404</v>
      </c>
      <c r="AT33" s="598">
        <f t="shared" si="27"/>
        <v>3</v>
      </c>
      <c r="AU33" s="589" t="s">
        <v>98</v>
      </c>
      <c r="AV33" s="590">
        <v>135032</v>
      </c>
      <c r="AW33" s="591" t="str">
        <f t="shared" si="28"/>
        <v/>
      </c>
      <c r="AX33" s="783" t="s">
        <v>404</v>
      </c>
      <c r="AY33" s="671">
        <f t="shared" si="29"/>
        <v>2</v>
      </c>
      <c r="AZ33" s="600">
        <v>114</v>
      </c>
      <c r="BA33" s="594">
        <v>0</v>
      </c>
      <c r="BB33" s="595">
        <v>0</v>
      </c>
      <c r="BC33" s="601" t="s">
        <v>36</v>
      </c>
      <c r="BD33" s="595">
        <v>380.5</v>
      </c>
      <c r="BE33" s="595">
        <v>0</v>
      </c>
      <c r="BF33" s="601">
        <v>5</v>
      </c>
      <c r="BG33" s="595">
        <v>431</v>
      </c>
      <c r="BH33" s="595">
        <v>0</v>
      </c>
      <c r="BI33" s="601">
        <v>5</v>
      </c>
      <c r="BJ33" s="595">
        <v>475</v>
      </c>
      <c r="BK33" s="595">
        <v>0</v>
      </c>
      <c r="BL33" s="601">
        <v>4</v>
      </c>
      <c r="BM33" s="595">
        <v>595.5</v>
      </c>
      <c r="BN33" s="595">
        <v>595.5</v>
      </c>
      <c r="BO33" s="601">
        <v>4</v>
      </c>
      <c r="BP33" s="595">
        <v>717</v>
      </c>
      <c r="BQ33" s="595">
        <v>717</v>
      </c>
      <c r="BR33" s="601">
        <v>3</v>
      </c>
      <c r="BS33" s="595">
        <v>831.5</v>
      </c>
      <c r="BT33" s="595">
        <v>831.5</v>
      </c>
      <c r="BU33" s="601">
        <v>3</v>
      </c>
      <c r="BV33" s="595">
        <v>947.5</v>
      </c>
      <c r="BW33" s="595">
        <v>947.5</v>
      </c>
      <c r="BX33" s="601">
        <v>3</v>
      </c>
      <c r="BY33" s="595">
        <v>0</v>
      </c>
      <c r="BZ33" s="595">
        <v>1173</v>
      </c>
      <c r="CA33" s="601">
        <v>3</v>
      </c>
      <c r="CB33" s="595">
        <v>0</v>
      </c>
      <c r="CC33" s="595">
        <v>1274.5</v>
      </c>
      <c r="CD33" s="601">
        <v>2</v>
      </c>
    </row>
    <row r="34" spans="1:82" s="597" customFormat="1" ht="18.75" customHeight="1">
      <c r="A34" s="670">
        <v>133</v>
      </c>
      <c r="B34" s="589"/>
      <c r="C34" s="590"/>
      <c r="D34" s="591" t="str">
        <f t="shared" si="10"/>
        <v/>
      </c>
      <c r="E34" s="591" t="str">
        <f t="shared" si="0"/>
        <v/>
      </c>
      <c r="F34" s="598" t="str">
        <f t="shared" si="11"/>
        <v xml:space="preserve"> </v>
      </c>
      <c r="G34" s="589" t="s">
        <v>98</v>
      </c>
      <c r="H34" s="590">
        <v>135422</v>
      </c>
      <c r="I34" s="591">
        <f t="shared" si="12"/>
        <v>478.2</v>
      </c>
      <c r="J34" s="591" t="str">
        <f t="shared" si="1"/>
        <v/>
      </c>
      <c r="K34" s="598">
        <f t="shared" si="13"/>
        <v>5</v>
      </c>
      <c r="L34" s="589" t="s">
        <v>98</v>
      </c>
      <c r="M34" s="590">
        <v>135423</v>
      </c>
      <c r="N34" s="591">
        <f t="shared" si="14"/>
        <v>528.6</v>
      </c>
      <c r="O34" s="591" t="str">
        <f t="shared" si="2"/>
        <v/>
      </c>
      <c r="P34" s="598">
        <f t="shared" si="15"/>
        <v>4</v>
      </c>
      <c r="Q34" s="589" t="s">
        <v>98</v>
      </c>
      <c r="R34" s="590">
        <v>135424</v>
      </c>
      <c r="S34" s="591">
        <f t="shared" si="16"/>
        <v>616.79999999999995</v>
      </c>
      <c r="T34" s="591" t="str">
        <f t="shared" si="3"/>
        <v/>
      </c>
      <c r="U34" s="598">
        <f t="shared" si="17"/>
        <v>4</v>
      </c>
      <c r="V34" s="589" t="s">
        <v>98</v>
      </c>
      <c r="W34" s="590">
        <v>135425</v>
      </c>
      <c r="X34" s="591">
        <f t="shared" si="18"/>
        <v>763.8</v>
      </c>
      <c r="Y34" s="591">
        <f t="shared" si="4"/>
        <v>763.8</v>
      </c>
      <c r="Z34" s="598">
        <f t="shared" si="19"/>
        <v>3</v>
      </c>
      <c r="AA34" s="589" t="s">
        <v>98</v>
      </c>
      <c r="AB34" s="590">
        <v>135426</v>
      </c>
      <c r="AC34" s="591">
        <f t="shared" si="20"/>
        <v>903</v>
      </c>
      <c r="AD34" s="591" t="str">
        <f t="shared" si="5"/>
        <v/>
      </c>
      <c r="AE34" s="598">
        <f t="shared" si="21"/>
        <v>3</v>
      </c>
      <c r="AF34" s="589" t="s">
        <v>98</v>
      </c>
      <c r="AG34" s="590">
        <v>135427</v>
      </c>
      <c r="AH34" s="591">
        <f t="shared" si="22"/>
        <v>1041</v>
      </c>
      <c r="AI34" s="591">
        <f t="shared" si="6"/>
        <v>1041</v>
      </c>
      <c r="AJ34" s="598">
        <f t="shared" si="23"/>
        <v>3</v>
      </c>
      <c r="AK34" s="589" t="s">
        <v>98</v>
      </c>
      <c r="AL34" s="590"/>
      <c r="AM34" s="591">
        <f t="shared" si="24"/>
        <v>1176</v>
      </c>
      <c r="AN34" s="591">
        <f t="shared" si="7"/>
        <v>1176</v>
      </c>
      <c r="AO34" s="598">
        <f t="shared" si="25"/>
        <v>3</v>
      </c>
      <c r="AP34" s="589" t="s">
        <v>98</v>
      </c>
      <c r="AQ34" s="590"/>
      <c r="AR34" s="591" t="str">
        <f t="shared" si="26"/>
        <v/>
      </c>
      <c r="AS34" s="591">
        <f t="shared" si="8"/>
        <v>1477.2</v>
      </c>
      <c r="AT34" s="598">
        <f t="shared" si="27"/>
        <v>2</v>
      </c>
      <c r="AU34" s="589" t="s">
        <v>98</v>
      </c>
      <c r="AV34" s="590">
        <v>135037</v>
      </c>
      <c r="AW34" s="591" t="str">
        <f t="shared" si="28"/>
        <v/>
      </c>
      <c r="AX34" s="591">
        <f t="shared" si="9"/>
        <v>1591.2</v>
      </c>
      <c r="AY34" s="671">
        <f t="shared" si="29"/>
        <v>2</v>
      </c>
      <c r="AZ34" s="600">
        <v>133</v>
      </c>
      <c r="BA34" s="594">
        <v>0</v>
      </c>
      <c r="BB34" s="595">
        <v>0</v>
      </c>
      <c r="BC34" s="601" t="s">
        <v>36</v>
      </c>
      <c r="BD34" s="595">
        <v>398.5</v>
      </c>
      <c r="BE34" s="595">
        <v>0</v>
      </c>
      <c r="BF34" s="601">
        <v>5</v>
      </c>
      <c r="BG34" s="595">
        <v>440.5</v>
      </c>
      <c r="BH34" s="595">
        <v>0</v>
      </c>
      <c r="BI34" s="601">
        <v>4</v>
      </c>
      <c r="BJ34" s="595">
        <v>514</v>
      </c>
      <c r="BK34" s="595">
        <v>0</v>
      </c>
      <c r="BL34" s="601">
        <v>4</v>
      </c>
      <c r="BM34" s="595">
        <v>636.5</v>
      </c>
      <c r="BN34" s="595">
        <v>636.5</v>
      </c>
      <c r="BO34" s="601">
        <v>3</v>
      </c>
      <c r="BP34" s="595">
        <v>752.5</v>
      </c>
      <c r="BQ34" s="595">
        <v>0</v>
      </c>
      <c r="BR34" s="601">
        <v>3</v>
      </c>
      <c r="BS34" s="595">
        <v>867.5</v>
      </c>
      <c r="BT34" s="595">
        <v>867.5</v>
      </c>
      <c r="BU34" s="601">
        <v>3</v>
      </c>
      <c r="BV34" s="595">
        <v>980</v>
      </c>
      <c r="BW34" s="595">
        <v>980</v>
      </c>
      <c r="BX34" s="601">
        <v>3</v>
      </c>
      <c r="BY34" s="595">
        <v>0</v>
      </c>
      <c r="BZ34" s="595">
        <v>1231</v>
      </c>
      <c r="CA34" s="601">
        <v>2</v>
      </c>
      <c r="CB34" s="595">
        <v>0</v>
      </c>
      <c r="CC34" s="595">
        <v>1326</v>
      </c>
      <c r="CD34" s="601">
        <v>2</v>
      </c>
    </row>
    <row r="35" spans="1:82" s="597" customFormat="1" ht="18.75" customHeight="1">
      <c r="A35" s="670">
        <v>140</v>
      </c>
      <c r="B35" s="589"/>
      <c r="C35" s="590"/>
      <c r="D35" s="591" t="str">
        <f t="shared" si="10"/>
        <v/>
      </c>
      <c r="E35" s="591" t="str">
        <f t="shared" si="0"/>
        <v/>
      </c>
      <c r="F35" s="598" t="str">
        <f t="shared" si="11"/>
        <v xml:space="preserve"> </v>
      </c>
      <c r="G35" s="589"/>
      <c r="H35" s="590"/>
      <c r="I35" s="591" t="str">
        <f t="shared" si="12"/>
        <v/>
      </c>
      <c r="J35" s="591" t="str">
        <f t="shared" si="1"/>
        <v/>
      </c>
      <c r="K35" s="598" t="str">
        <f t="shared" si="13"/>
        <v xml:space="preserve"> </v>
      </c>
      <c r="L35" s="589"/>
      <c r="M35" s="590"/>
      <c r="N35" s="591" t="str">
        <f t="shared" si="14"/>
        <v/>
      </c>
      <c r="O35" s="591" t="str">
        <f t="shared" si="2"/>
        <v/>
      </c>
      <c r="P35" s="598" t="str">
        <f t="shared" si="15"/>
        <v xml:space="preserve"> </v>
      </c>
      <c r="Q35" s="589"/>
      <c r="R35" s="590"/>
      <c r="S35" s="591" t="str">
        <f t="shared" si="16"/>
        <v/>
      </c>
      <c r="T35" s="591" t="str">
        <f t="shared" si="3"/>
        <v/>
      </c>
      <c r="U35" s="598" t="str">
        <f t="shared" si="17"/>
        <v xml:space="preserve"> </v>
      </c>
      <c r="V35" s="589"/>
      <c r="W35" s="590"/>
      <c r="X35" s="591" t="str">
        <f t="shared" si="18"/>
        <v/>
      </c>
      <c r="Y35" s="591" t="str">
        <f t="shared" si="4"/>
        <v/>
      </c>
      <c r="Z35" s="598" t="str">
        <f t="shared" si="19"/>
        <v xml:space="preserve"> </v>
      </c>
      <c r="AA35" s="589" t="s">
        <v>98</v>
      </c>
      <c r="AB35" s="590"/>
      <c r="AC35" s="591" t="str">
        <f t="shared" si="20"/>
        <v/>
      </c>
      <c r="AD35" s="591">
        <f t="shared" si="5"/>
        <v>973.2</v>
      </c>
      <c r="AE35" s="598">
        <f t="shared" si="21"/>
        <v>3</v>
      </c>
      <c r="AF35" s="589" t="s">
        <v>98</v>
      </c>
      <c r="AG35" s="590">
        <v>135039</v>
      </c>
      <c r="AH35" s="591" t="str">
        <f t="shared" si="22"/>
        <v/>
      </c>
      <c r="AI35" s="783" t="s">
        <v>404</v>
      </c>
      <c r="AJ35" s="598">
        <f t="shared" si="23"/>
        <v>3</v>
      </c>
      <c r="AK35" s="589" t="s">
        <v>98</v>
      </c>
      <c r="AL35" s="590">
        <v>135040</v>
      </c>
      <c r="AM35" s="591" t="str">
        <f t="shared" si="24"/>
        <v/>
      </c>
      <c r="AN35" s="783" t="s">
        <v>404</v>
      </c>
      <c r="AO35" s="598">
        <f t="shared" si="25"/>
        <v>3</v>
      </c>
      <c r="AP35" s="589" t="s">
        <v>98</v>
      </c>
      <c r="AQ35" s="590"/>
      <c r="AR35" s="591" t="str">
        <f t="shared" si="26"/>
        <v/>
      </c>
      <c r="AS35" s="783" t="s">
        <v>404</v>
      </c>
      <c r="AT35" s="598">
        <f t="shared" si="27"/>
        <v>2</v>
      </c>
      <c r="AU35" s="589" t="s">
        <v>98</v>
      </c>
      <c r="AV35" s="590">
        <v>135042</v>
      </c>
      <c r="AW35" s="591" t="str">
        <f t="shared" si="28"/>
        <v/>
      </c>
      <c r="AX35" s="783" t="s">
        <v>404</v>
      </c>
      <c r="AY35" s="671">
        <f t="shared" si="29"/>
        <v>2</v>
      </c>
      <c r="AZ35" s="600">
        <v>140</v>
      </c>
      <c r="BA35" s="594">
        <v>0</v>
      </c>
      <c r="BB35" s="595">
        <v>0</v>
      </c>
      <c r="BC35" s="601" t="s">
        <v>36</v>
      </c>
      <c r="BD35" s="595">
        <v>0</v>
      </c>
      <c r="BE35" s="595">
        <v>0</v>
      </c>
      <c r="BF35" s="601" t="s">
        <v>36</v>
      </c>
      <c r="BG35" s="595">
        <v>0</v>
      </c>
      <c r="BH35" s="595">
        <v>0</v>
      </c>
      <c r="BI35" s="601" t="s">
        <v>36</v>
      </c>
      <c r="BJ35" s="595">
        <v>0</v>
      </c>
      <c r="BK35" s="595">
        <v>0</v>
      </c>
      <c r="BL35" s="601" t="s">
        <v>36</v>
      </c>
      <c r="BM35" s="595">
        <v>0</v>
      </c>
      <c r="BN35" s="595">
        <v>0</v>
      </c>
      <c r="BO35" s="601" t="s">
        <v>36</v>
      </c>
      <c r="BP35" s="595">
        <v>0</v>
      </c>
      <c r="BQ35" s="595">
        <v>811</v>
      </c>
      <c r="BR35" s="601">
        <v>3</v>
      </c>
      <c r="BS35" s="595">
        <v>0</v>
      </c>
      <c r="BT35" s="595">
        <v>927.5</v>
      </c>
      <c r="BU35" s="601">
        <v>3</v>
      </c>
      <c r="BV35" s="595">
        <v>0</v>
      </c>
      <c r="BW35" s="595">
        <v>1061.5</v>
      </c>
      <c r="BX35" s="601">
        <v>3</v>
      </c>
      <c r="BY35" s="595">
        <v>0</v>
      </c>
      <c r="BZ35" s="595">
        <v>1281</v>
      </c>
      <c r="CA35" s="601">
        <v>2</v>
      </c>
      <c r="CB35" s="595">
        <v>0</v>
      </c>
      <c r="CC35" s="595">
        <v>1363</v>
      </c>
      <c r="CD35" s="601">
        <v>2</v>
      </c>
    </row>
    <row r="36" spans="1:82" s="597" customFormat="1" ht="18.75" customHeight="1">
      <c r="A36" s="670">
        <v>159</v>
      </c>
      <c r="B36" s="589"/>
      <c r="C36" s="590"/>
      <c r="D36" s="591" t="str">
        <f t="shared" si="10"/>
        <v/>
      </c>
      <c r="E36" s="591" t="str">
        <f t="shared" si="0"/>
        <v/>
      </c>
      <c r="F36" s="598" t="str">
        <f t="shared" si="11"/>
        <v xml:space="preserve"> </v>
      </c>
      <c r="G36" s="589" t="s">
        <v>98</v>
      </c>
      <c r="H36" s="590">
        <v>135429</v>
      </c>
      <c r="I36" s="591">
        <f t="shared" si="12"/>
        <v>534.6</v>
      </c>
      <c r="J36" s="591" t="str">
        <f t="shared" si="1"/>
        <v/>
      </c>
      <c r="K36" s="598">
        <f t="shared" si="13"/>
        <v>4</v>
      </c>
      <c r="L36" s="589" t="s">
        <v>98</v>
      </c>
      <c r="M36" s="590">
        <v>135430</v>
      </c>
      <c r="N36" s="591">
        <f t="shared" si="14"/>
        <v>592.79999999999995</v>
      </c>
      <c r="O36" s="591" t="str">
        <f t="shared" si="2"/>
        <v/>
      </c>
      <c r="P36" s="598">
        <f t="shared" si="15"/>
        <v>4</v>
      </c>
      <c r="Q36" s="589" t="s">
        <v>98</v>
      </c>
      <c r="R36" s="590">
        <v>135431</v>
      </c>
      <c r="S36" s="591">
        <f t="shared" si="16"/>
        <v>685.2</v>
      </c>
      <c r="T36" s="591" t="str">
        <f t="shared" si="3"/>
        <v/>
      </c>
      <c r="U36" s="598">
        <f t="shared" si="17"/>
        <v>3</v>
      </c>
      <c r="V36" s="589" t="s">
        <v>98</v>
      </c>
      <c r="W36" s="590">
        <v>135432</v>
      </c>
      <c r="X36" s="591">
        <f t="shared" si="18"/>
        <v>844.8</v>
      </c>
      <c r="Y36" s="591">
        <f t="shared" si="4"/>
        <v>844.8</v>
      </c>
      <c r="Z36" s="598">
        <f t="shared" si="19"/>
        <v>3</v>
      </c>
      <c r="AA36" s="589" t="s">
        <v>98</v>
      </c>
      <c r="AB36" s="590">
        <v>135433</v>
      </c>
      <c r="AC36" s="591">
        <f t="shared" si="20"/>
        <v>1016.4</v>
      </c>
      <c r="AD36" s="591">
        <f t="shared" si="5"/>
        <v>1016.4</v>
      </c>
      <c r="AE36" s="598">
        <f t="shared" si="21"/>
        <v>3</v>
      </c>
      <c r="AF36" s="589" t="s">
        <v>98</v>
      </c>
      <c r="AG36" s="590">
        <v>135434</v>
      </c>
      <c r="AH36" s="591">
        <f t="shared" si="22"/>
        <v>1152.5999999999999</v>
      </c>
      <c r="AI36" s="591">
        <f t="shared" si="6"/>
        <v>1152.5999999999999</v>
      </c>
      <c r="AJ36" s="598">
        <f t="shared" si="23"/>
        <v>3</v>
      </c>
      <c r="AK36" s="589" t="s">
        <v>98</v>
      </c>
      <c r="AL36" s="590">
        <v>135435</v>
      </c>
      <c r="AM36" s="591">
        <f t="shared" si="24"/>
        <v>1290.5999999999999</v>
      </c>
      <c r="AN36" s="591">
        <f t="shared" si="7"/>
        <v>1290.5999999999999</v>
      </c>
      <c r="AO36" s="598">
        <f t="shared" si="25"/>
        <v>2</v>
      </c>
      <c r="AP36" s="589" t="s">
        <v>98</v>
      </c>
      <c r="AQ36" s="590">
        <v>135047</v>
      </c>
      <c r="AR36" s="591" t="str">
        <f t="shared" si="26"/>
        <v/>
      </c>
      <c r="AS36" s="591">
        <f t="shared" si="8"/>
        <v>1593.6</v>
      </c>
      <c r="AT36" s="598">
        <f t="shared" si="27"/>
        <v>2</v>
      </c>
      <c r="AU36" s="589" t="s">
        <v>98</v>
      </c>
      <c r="AV36" s="590">
        <v>135048</v>
      </c>
      <c r="AW36" s="591" t="str">
        <f t="shared" si="28"/>
        <v/>
      </c>
      <c r="AX36" s="591">
        <f t="shared" si="9"/>
        <v>1726.8</v>
      </c>
      <c r="AY36" s="671">
        <f t="shared" si="29"/>
        <v>2</v>
      </c>
      <c r="AZ36" s="600">
        <v>159</v>
      </c>
      <c r="BA36" s="594">
        <v>0</v>
      </c>
      <c r="BB36" s="595">
        <v>0</v>
      </c>
      <c r="BC36" s="601" t="s">
        <v>36</v>
      </c>
      <c r="BD36" s="595">
        <v>445.5</v>
      </c>
      <c r="BE36" s="595">
        <v>0</v>
      </c>
      <c r="BF36" s="601">
        <v>4</v>
      </c>
      <c r="BG36" s="595">
        <v>494</v>
      </c>
      <c r="BH36" s="595">
        <v>0</v>
      </c>
      <c r="BI36" s="601">
        <v>4</v>
      </c>
      <c r="BJ36" s="595">
        <v>571</v>
      </c>
      <c r="BK36" s="595">
        <v>0</v>
      </c>
      <c r="BL36" s="601">
        <v>3</v>
      </c>
      <c r="BM36" s="595">
        <v>704</v>
      </c>
      <c r="BN36" s="595">
        <v>704</v>
      </c>
      <c r="BO36" s="601">
        <v>3</v>
      </c>
      <c r="BP36" s="595">
        <v>847</v>
      </c>
      <c r="BQ36" s="595">
        <v>847</v>
      </c>
      <c r="BR36" s="601">
        <v>3</v>
      </c>
      <c r="BS36" s="595">
        <v>960.5</v>
      </c>
      <c r="BT36" s="595">
        <v>960.5</v>
      </c>
      <c r="BU36" s="601">
        <v>3</v>
      </c>
      <c r="BV36" s="595">
        <v>1075.5</v>
      </c>
      <c r="BW36" s="595">
        <v>1075.5</v>
      </c>
      <c r="BX36" s="601">
        <v>2</v>
      </c>
      <c r="BY36" s="595">
        <v>0</v>
      </c>
      <c r="BZ36" s="595">
        <v>1328</v>
      </c>
      <c r="CA36" s="601">
        <v>2</v>
      </c>
      <c r="CB36" s="595">
        <v>0</v>
      </c>
      <c r="CC36" s="595">
        <v>1439</v>
      </c>
      <c r="CD36" s="601">
        <v>2</v>
      </c>
    </row>
    <row r="37" spans="1:82" s="597" customFormat="1" ht="18.75" customHeight="1">
      <c r="A37" s="670">
        <v>169</v>
      </c>
      <c r="B37" s="589"/>
      <c r="C37" s="590"/>
      <c r="D37" s="591" t="str">
        <f t="shared" si="10"/>
        <v/>
      </c>
      <c r="E37" s="591" t="str">
        <f t="shared" si="0"/>
        <v/>
      </c>
      <c r="F37" s="598" t="str">
        <f t="shared" si="11"/>
        <v xml:space="preserve"> </v>
      </c>
      <c r="G37" s="589" t="s">
        <v>98</v>
      </c>
      <c r="H37" s="590"/>
      <c r="I37" s="591">
        <f t="shared" si="12"/>
        <v>558.6</v>
      </c>
      <c r="J37" s="591" t="str">
        <f t="shared" si="1"/>
        <v/>
      </c>
      <c r="K37" s="598">
        <f t="shared" si="13"/>
        <v>4</v>
      </c>
      <c r="L37" s="589" t="s">
        <v>98</v>
      </c>
      <c r="M37" s="590"/>
      <c r="N37" s="783" t="s">
        <v>404</v>
      </c>
      <c r="O37" s="591" t="str">
        <f t="shared" si="2"/>
        <v/>
      </c>
      <c r="P37" s="598">
        <f t="shared" si="15"/>
        <v>4</v>
      </c>
      <c r="Q37" s="589" t="s">
        <v>98</v>
      </c>
      <c r="R37" s="590">
        <v>135438</v>
      </c>
      <c r="S37" s="591">
        <f t="shared" si="16"/>
        <v>717.6</v>
      </c>
      <c r="T37" s="591" t="str">
        <f t="shared" si="3"/>
        <v/>
      </c>
      <c r="U37" s="598">
        <f t="shared" si="17"/>
        <v>3</v>
      </c>
      <c r="V37" s="589" t="s">
        <v>98</v>
      </c>
      <c r="W37" s="590">
        <v>135439</v>
      </c>
      <c r="X37" s="591">
        <f t="shared" si="18"/>
        <v>887.4</v>
      </c>
      <c r="Y37" s="591">
        <f t="shared" si="4"/>
        <v>887.4</v>
      </c>
      <c r="Z37" s="598">
        <f t="shared" si="19"/>
        <v>3</v>
      </c>
      <c r="AA37" s="589" t="s">
        <v>98</v>
      </c>
      <c r="AB37" s="590"/>
      <c r="AC37" s="591">
        <f t="shared" si="20"/>
        <v>1063.2</v>
      </c>
      <c r="AD37" s="591">
        <f t="shared" si="5"/>
        <v>1063.2</v>
      </c>
      <c r="AE37" s="598">
        <f t="shared" si="21"/>
        <v>3</v>
      </c>
      <c r="AF37" s="589" t="s">
        <v>98</v>
      </c>
      <c r="AG37" s="590">
        <v>135441</v>
      </c>
      <c r="AH37" s="783" t="s">
        <v>404</v>
      </c>
      <c r="AI37" s="783" t="s">
        <v>404</v>
      </c>
      <c r="AJ37" s="598">
        <f t="shared" si="23"/>
        <v>2</v>
      </c>
      <c r="AK37" s="589" t="s">
        <v>98</v>
      </c>
      <c r="AL37" s="590"/>
      <c r="AM37" s="591">
        <f t="shared" si="24"/>
        <v>1345.8</v>
      </c>
      <c r="AN37" s="591">
        <f t="shared" si="7"/>
        <v>1345.8</v>
      </c>
      <c r="AO37" s="598">
        <f t="shared" si="25"/>
        <v>2</v>
      </c>
      <c r="AP37" s="589" t="s">
        <v>98</v>
      </c>
      <c r="AQ37" s="590"/>
      <c r="AR37" s="591" t="str">
        <f t="shared" si="26"/>
        <v/>
      </c>
      <c r="AS37" s="783" t="s">
        <v>404</v>
      </c>
      <c r="AT37" s="598">
        <f t="shared" si="27"/>
        <v>2</v>
      </c>
      <c r="AU37" s="589" t="s">
        <v>98</v>
      </c>
      <c r="AV37" s="590"/>
      <c r="AW37" s="591" t="str">
        <f t="shared" si="28"/>
        <v/>
      </c>
      <c r="AX37" s="783" t="s">
        <v>404</v>
      </c>
      <c r="AY37" s="671">
        <f t="shared" si="29"/>
        <v>2</v>
      </c>
      <c r="AZ37" s="600">
        <v>169</v>
      </c>
      <c r="BA37" s="594">
        <v>0</v>
      </c>
      <c r="BB37" s="595">
        <v>0</v>
      </c>
      <c r="BC37" s="601" t="s">
        <v>36</v>
      </c>
      <c r="BD37" s="595">
        <v>465.5</v>
      </c>
      <c r="BE37" s="595">
        <v>0</v>
      </c>
      <c r="BF37" s="601">
        <v>4</v>
      </c>
      <c r="BG37" s="595">
        <v>519</v>
      </c>
      <c r="BH37" s="595">
        <v>0</v>
      </c>
      <c r="BI37" s="601">
        <v>4</v>
      </c>
      <c r="BJ37" s="595">
        <v>598</v>
      </c>
      <c r="BK37" s="595">
        <v>0</v>
      </c>
      <c r="BL37" s="601">
        <v>3</v>
      </c>
      <c r="BM37" s="595">
        <v>739.5</v>
      </c>
      <c r="BN37" s="595">
        <v>739.5</v>
      </c>
      <c r="BO37" s="601">
        <v>3</v>
      </c>
      <c r="BP37" s="595">
        <v>886</v>
      </c>
      <c r="BQ37" s="595">
        <v>886</v>
      </c>
      <c r="BR37" s="601">
        <v>3</v>
      </c>
      <c r="BS37" s="595">
        <v>1002</v>
      </c>
      <c r="BT37" s="595">
        <v>1002</v>
      </c>
      <c r="BU37" s="601">
        <v>2</v>
      </c>
      <c r="BV37" s="595">
        <v>1121.5</v>
      </c>
      <c r="BW37" s="595">
        <v>1121.5</v>
      </c>
      <c r="BX37" s="601">
        <v>2</v>
      </c>
      <c r="BY37" s="595">
        <v>0</v>
      </c>
      <c r="BZ37" s="595">
        <v>1373</v>
      </c>
      <c r="CA37" s="601">
        <v>2</v>
      </c>
      <c r="CB37" s="595">
        <v>0</v>
      </c>
      <c r="CC37" s="595">
        <v>1508</v>
      </c>
      <c r="CD37" s="601">
        <v>2</v>
      </c>
    </row>
    <row r="38" spans="1:82" s="597" customFormat="1" ht="18.75" customHeight="1">
      <c r="A38" s="670">
        <v>194</v>
      </c>
      <c r="B38" s="589"/>
      <c r="C38" s="590"/>
      <c r="D38" s="591" t="str">
        <f t="shared" si="10"/>
        <v/>
      </c>
      <c r="E38" s="591" t="str">
        <f t="shared" si="0"/>
        <v/>
      </c>
      <c r="F38" s="598" t="str">
        <f t="shared" si="11"/>
        <v xml:space="preserve"> </v>
      </c>
      <c r="G38" s="589"/>
      <c r="H38" s="590"/>
      <c r="I38" s="591" t="str">
        <f t="shared" si="12"/>
        <v/>
      </c>
      <c r="J38" s="591" t="str">
        <f t="shared" si="1"/>
        <v/>
      </c>
      <c r="K38" s="598" t="str">
        <f t="shared" si="13"/>
        <v xml:space="preserve"> </v>
      </c>
      <c r="L38" s="589"/>
      <c r="M38" s="590"/>
      <c r="N38" s="591" t="str">
        <f t="shared" si="14"/>
        <v/>
      </c>
      <c r="O38" s="591" t="str">
        <f t="shared" si="2"/>
        <v/>
      </c>
      <c r="P38" s="598" t="str">
        <f t="shared" si="15"/>
        <v xml:space="preserve"> </v>
      </c>
      <c r="Q38" s="589"/>
      <c r="R38" s="590"/>
      <c r="S38" s="591" t="str">
        <f t="shared" si="16"/>
        <v/>
      </c>
      <c r="T38" s="591" t="str">
        <f t="shared" si="3"/>
        <v/>
      </c>
      <c r="U38" s="598" t="str">
        <f t="shared" si="17"/>
        <v xml:space="preserve"> </v>
      </c>
      <c r="V38" s="589" t="s">
        <v>98</v>
      </c>
      <c r="W38" s="590"/>
      <c r="X38" s="591" t="str">
        <f t="shared" si="18"/>
        <v/>
      </c>
      <c r="Y38" s="591">
        <f t="shared" si="4"/>
        <v>1005.6</v>
      </c>
      <c r="Z38" s="598">
        <f t="shared" si="19"/>
        <v>3</v>
      </c>
      <c r="AA38" s="589" t="s">
        <v>98</v>
      </c>
      <c r="AB38" s="590"/>
      <c r="AC38" s="591" t="str">
        <f t="shared" si="20"/>
        <v/>
      </c>
      <c r="AD38" s="783" t="s">
        <v>404</v>
      </c>
      <c r="AE38" s="598">
        <f t="shared" si="21"/>
        <v>2</v>
      </c>
      <c r="AF38" s="589" t="s">
        <v>98</v>
      </c>
      <c r="AG38" s="590">
        <v>135057</v>
      </c>
      <c r="AH38" s="591" t="str">
        <f t="shared" si="22"/>
        <v/>
      </c>
      <c r="AI38" s="783" t="s">
        <v>404</v>
      </c>
      <c r="AJ38" s="598">
        <f t="shared" si="23"/>
        <v>2</v>
      </c>
      <c r="AK38" s="589" t="s">
        <v>98</v>
      </c>
      <c r="AL38" s="590"/>
      <c r="AM38" s="591" t="str">
        <f t="shared" si="24"/>
        <v/>
      </c>
      <c r="AN38" s="783" t="s">
        <v>404</v>
      </c>
      <c r="AO38" s="598">
        <f t="shared" si="25"/>
        <v>2</v>
      </c>
      <c r="AP38" s="589" t="s">
        <v>98</v>
      </c>
      <c r="AQ38" s="590"/>
      <c r="AR38" s="591" t="str">
        <f t="shared" si="26"/>
        <v/>
      </c>
      <c r="AS38" s="783" t="s">
        <v>404</v>
      </c>
      <c r="AT38" s="598">
        <f t="shared" si="27"/>
        <v>2</v>
      </c>
      <c r="AU38" s="589" t="s">
        <v>98</v>
      </c>
      <c r="AV38" s="590"/>
      <c r="AW38" s="591" t="str">
        <f t="shared" si="28"/>
        <v/>
      </c>
      <c r="AX38" s="591">
        <f t="shared" si="9"/>
        <v>1897.2</v>
      </c>
      <c r="AY38" s="671">
        <f t="shared" si="29"/>
        <v>2</v>
      </c>
      <c r="AZ38" s="600">
        <v>194</v>
      </c>
      <c r="BA38" s="594">
        <v>0</v>
      </c>
      <c r="BB38" s="595">
        <v>0</v>
      </c>
      <c r="BC38" s="601" t="s">
        <v>36</v>
      </c>
      <c r="BD38" s="595">
        <v>0</v>
      </c>
      <c r="BE38" s="595">
        <v>0</v>
      </c>
      <c r="BF38" s="601" t="s">
        <v>36</v>
      </c>
      <c r="BG38" s="595">
        <v>0</v>
      </c>
      <c r="BH38" s="595">
        <v>0</v>
      </c>
      <c r="BI38" s="601" t="s">
        <v>36</v>
      </c>
      <c r="BJ38" s="595">
        <v>0</v>
      </c>
      <c r="BK38" s="595">
        <v>0</v>
      </c>
      <c r="BL38" s="601" t="s">
        <v>36</v>
      </c>
      <c r="BM38" s="595">
        <v>0</v>
      </c>
      <c r="BN38" s="595">
        <v>838</v>
      </c>
      <c r="BO38" s="601">
        <v>3</v>
      </c>
      <c r="BP38" s="595">
        <v>0</v>
      </c>
      <c r="BQ38" s="595">
        <v>973.5</v>
      </c>
      <c r="BR38" s="601">
        <v>2</v>
      </c>
      <c r="BS38" s="595">
        <v>0</v>
      </c>
      <c r="BT38" s="595">
        <v>1091</v>
      </c>
      <c r="BU38" s="601">
        <v>2</v>
      </c>
      <c r="BV38" s="595">
        <v>0</v>
      </c>
      <c r="BW38" s="595">
        <v>1252.5</v>
      </c>
      <c r="BX38" s="601">
        <v>2</v>
      </c>
      <c r="BY38" s="595">
        <v>0</v>
      </c>
      <c r="BZ38" s="595">
        <v>1427.5</v>
      </c>
      <c r="CA38" s="601">
        <v>2</v>
      </c>
      <c r="CB38" s="595">
        <v>0</v>
      </c>
      <c r="CC38" s="595">
        <v>1581</v>
      </c>
      <c r="CD38" s="601">
        <v>2</v>
      </c>
    </row>
    <row r="39" spans="1:82" s="597" customFormat="1" ht="18.75" customHeight="1">
      <c r="A39" s="670">
        <v>205</v>
      </c>
      <c r="B39" s="589"/>
      <c r="C39" s="590"/>
      <c r="D39" s="591" t="str">
        <f t="shared" si="10"/>
        <v/>
      </c>
      <c r="E39" s="591" t="str">
        <f t="shared" si="0"/>
        <v/>
      </c>
      <c r="F39" s="598" t="str">
        <f t="shared" si="11"/>
        <v xml:space="preserve"> </v>
      </c>
      <c r="G39" s="589"/>
      <c r="H39" s="590"/>
      <c r="I39" s="591" t="str">
        <f t="shared" si="12"/>
        <v/>
      </c>
      <c r="J39" s="591" t="str">
        <f t="shared" si="1"/>
        <v/>
      </c>
      <c r="K39" s="598" t="str">
        <f t="shared" si="13"/>
        <v xml:space="preserve"> </v>
      </c>
      <c r="L39" s="589"/>
      <c r="M39" s="590"/>
      <c r="N39" s="591" t="str">
        <f t="shared" si="14"/>
        <v/>
      </c>
      <c r="O39" s="591" t="str">
        <f t="shared" si="2"/>
        <v/>
      </c>
      <c r="P39" s="598" t="str">
        <f t="shared" si="15"/>
        <v xml:space="preserve"> </v>
      </c>
      <c r="Q39" s="589"/>
      <c r="R39" s="590"/>
      <c r="S39" s="591" t="str">
        <f t="shared" si="16"/>
        <v/>
      </c>
      <c r="T39" s="591" t="str">
        <f t="shared" si="3"/>
        <v/>
      </c>
      <c r="U39" s="598" t="str">
        <f t="shared" si="17"/>
        <v xml:space="preserve"> </v>
      </c>
      <c r="V39" s="589" t="s">
        <v>98</v>
      </c>
      <c r="W39" s="590"/>
      <c r="X39" s="591" t="str">
        <f t="shared" si="18"/>
        <v/>
      </c>
      <c r="Y39" s="783" t="s">
        <v>404</v>
      </c>
      <c r="Z39" s="598">
        <f t="shared" si="19"/>
        <v>2</v>
      </c>
      <c r="AA39" s="589" t="s">
        <v>98</v>
      </c>
      <c r="AB39" s="590">
        <v>135062</v>
      </c>
      <c r="AC39" s="591" t="str">
        <f t="shared" si="20"/>
        <v/>
      </c>
      <c r="AD39" s="591">
        <f t="shared" si="5"/>
        <v>1232.4000000000001</v>
      </c>
      <c r="AE39" s="598">
        <f t="shared" si="21"/>
        <v>2</v>
      </c>
      <c r="AF39" s="589" t="s">
        <v>98</v>
      </c>
      <c r="AG39" s="590"/>
      <c r="AH39" s="591" t="str">
        <f t="shared" si="22"/>
        <v/>
      </c>
      <c r="AI39" s="783" t="s">
        <v>404</v>
      </c>
      <c r="AJ39" s="598">
        <f t="shared" si="23"/>
        <v>2</v>
      </c>
      <c r="AK39" s="589" t="s">
        <v>98</v>
      </c>
      <c r="AL39" s="590"/>
      <c r="AM39" s="591" t="str">
        <f t="shared" si="24"/>
        <v/>
      </c>
      <c r="AN39" s="783" t="s">
        <v>404</v>
      </c>
      <c r="AO39" s="598">
        <f t="shared" si="25"/>
        <v>2</v>
      </c>
      <c r="AP39" s="589" t="s">
        <v>98</v>
      </c>
      <c r="AQ39" s="590"/>
      <c r="AR39" s="591" t="str">
        <f t="shared" si="26"/>
        <v/>
      </c>
      <c r="AS39" s="783" t="s">
        <v>404</v>
      </c>
      <c r="AT39" s="598">
        <f t="shared" si="27"/>
        <v>2</v>
      </c>
      <c r="AU39" s="589" t="s">
        <v>98</v>
      </c>
      <c r="AV39" s="590"/>
      <c r="AW39" s="591" t="str">
        <f t="shared" si="28"/>
        <v/>
      </c>
      <c r="AX39" s="783" t="s">
        <v>404</v>
      </c>
      <c r="AY39" s="671">
        <f t="shared" si="29"/>
        <v>2</v>
      </c>
      <c r="AZ39" s="600">
        <v>205</v>
      </c>
      <c r="BA39" s="594">
        <v>0</v>
      </c>
      <c r="BB39" s="595">
        <v>0</v>
      </c>
      <c r="BC39" s="601" t="s">
        <v>36</v>
      </c>
      <c r="BD39" s="595">
        <v>0</v>
      </c>
      <c r="BE39" s="595">
        <v>0</v>
      </c>
      <c r="BF39" s="601" t="s">
        <v>36</v>
      </c>
      <c r="BG39" s="595">
        <v>0</v>
      </c>
      <c r="BH39" s="595">
        <v>0</v>
      </c>
      <c r="BI39" s="601" t="s">
        <v>36</v>
      </c>
      <c r="BJ39" s="595">
        <v>0</v>
      </c>
      <c r="BK39" s="595">
        <v>0</v>
      </c>
      <c r="BL39" s="601" t="s">
        <v>36</v>
      </c>
      <c r="BM39" s="595">
        <v>0</v>
      </c>
      <c r="BN39" s="595">
        <v>869</v>
      </c>
      <c r="BO39" s="601">
        <v>2</v>
      </c>
      <c r="BP39" s="595">
        <v>0</v>
      </c>
      <c r="BQ39" s="595">
        <v>1027</v>
      </c>
      <c r="BR39" s="601">
        <v>2</v>
      </c>
      <c r="BS39" s="595">
        <v>0</v>
      </c>
      <c r="BT39" s="595">
        <v>1143.5</v>
      </c>
      <c r="BU39" s="601">
        <v>2</v>
      </c>
      <c r="BV39" s="595">
        <v>0</v>
      </c>
      <c r="BW39" s="595">
        <v>1296.5</v>
      </c>
      <c r="BX39" s="601">
        <v>2</v>
      </c>
      <c r="BY39" s="595">
        <v>0</v>
      </c>
      <c r="BZ39" s="595">
        <v>1483.5</v>
      </c>
      <c r="CA39" s="601">
        <v>2</v>
      </c>
      <c r="CB39" s="595">
        <v>0</v>
      </c>
      <c r="CC39" s="595">
        <v>1681.5</v>
      </c>
      <c r="CD39" s="601">
        <v>2</v>
      </c>
    </row>
    <row r="40" spans="1:82" s="597" customFormat="1" ht="18.75" customHeight="1">
      <c r="A40" s="670">
        <v>219</v>
      </c>
      <c r="B40" s="589"/>
      <c r="C40" s="590"/>
      <c r="D40" s="591" t="str">
        <f t="shared" si="10"/>
        <v/>
      </c>
      <c r="E40" s="591" t="str">
        <f t="shared" si="0"/>
        <v/>
      </c>
      <c r="F40" s="598" t="str">
        <f t="shared" si="11"/>
        <v xml:space="preserve"> </v>
      </c>
      <c r="G40" s="589" t="s">
        <v>98</v>
      </c>
      <c r="H40" s="590">
        <v>135443</v>
      </c>
      <c r="I40" s="783" t="s">
        <v>404</v>
      </c>
      <c r="J40" s="591" t="str">
        <f t="shared" si="1"/>
        <v/>
      </c>
      <c r="K40" s="598">
        <f t="shared" si="13"/>
        <v>3</v>
      </c>
      <c r="L40" s="589" t="s">
        <v>98</v>
      </c>
      <c r="M40" s="590">
        <v>135444</v>
      </c>
      <c r="N40" s="591">
        <f t="shared" si="14"/>
        <v>790.2</v>
      </c>
      <c r="O40" s="591" t="str">
        <f t="shared" si="2"/>
        <v/>
      </c>
      <c r="P40" s="598">
        <f t="shared" si="15"/>
        <v>3</v>
      </c>
      <c r="Q40" s="589" t="s">
        <v>98</v>
      </c>
      <c r="R40" s="590">
        <v>135445</v>
      </c>
      <c r="S40" s="591">
        <f t="shared" si="16"/>
        <v>903</v>
      </c>
      <c r="T40" s="591" t="str">
        <f t="shared" si="3"/>
        <v/>
      </c>
      <c r="U40" s="598">
        <f t="shared" si="17"/>
        <v>3</v>
      </c>
      <c r="V40" s="589" t="s">
        <v>98</v>
      </c>
      <c r="W40" s="590">
        <v>135446</v>
      </c>
      <c r="X40" s="591">
        <f t="shared" si="18"/>
        <v>1118.4000000000001</v>
      </c>
      <c r="Y40" s="591">
        <f t="shared" si="4"/>
        <v>1118.4000000000001</v>
      </c>
      <c r="Z40" s="598">
        <f t="shared" si="19"/>
        <v>2</v>
      </c>
      <c r="AA40" s="589" t="s">
        <v>98</v>
      </c>
      <c r="AB40" s="590">
        <v>135447</v>
      </c>
      <c r="AC40" s="591">
        <f t="shared" si="20"/>
        <v>1327.2</v>
      </c>
      <c r="AD40" s="591">
        <f t="shared" si="5"/>
        <v>1327.2</v>
      </c>
      <c r="AE40" s="598">
        <f t="shared" si="21"/>
        <v>2</v>
      </c>
      <c r="AF40" s="589" t="s">
        <v>98</v>
      </c>
      <c r="AG40" s="590">
        <v>135068</v>
      </c>
      <c r="AH40" s="591" t="str">
        <f t="shared" si="22"/>
        <v/>
      </c>
      <c r="AI40" s="783" t="s">
        <v>404</v>
      </c>
      <c r="AJ40" s="598">
        <f t="shared" si="23"/>
        <v>2</v>
      </c>
      <c r="AK40" s="589" t="s">
        <v>98</v>
      </c>
      <c r="AL40" s="590">
        <v>135069</v>
      </c>
      <c r="AM40" s="591" t="str">
        <f t="shared" si="24"/>
        <v/>
      </c>
      <c r="AN40" s="783" t="s">
        <v>404</v>
      </c>
      <c r="AO40" s="598">
        <f t="shared" si="25"/>
        <v>2</v>
      </c>
      <c r="AP40" s="589" t="s">
        <v>98</v>
      </c>
      <c r="AQ40" s="590"/>
      <c r="AR40" s="591" t="str">
        <f t="shared" si="26"/>
        <v/>
      </c>
      <c r="AS40" s="591">
        <f t="shared" si="8"/>
        <v>1873.8</v>
      </c>
      <c r="AT40" s="598">
        <f t="shared" si="27"/>
        <v>2</v>
      </c>
      <c r="AU40" s="589" t="s">
        <v>98</v>
      </c>
      <c r="AV40" s="590">
        <v>135070</v>
      </c>
      <c r="AW40" s="591" t="str">
        <f t="shared" si="28"/>
        <v/>
      </c>
      <c r="AX40" s="591">
        <f t="shared" si="9"/>
        <v>2139.6</v>
      </c>
      <c r="AY40" s="671">
        <f t="shared" si="29"/>
        <v>2</v>
      </c>
      <c r="AZ40" s="600">
        <v>219</v>
      </c>
      <c r="BA40" s="594">
        <v>0</v>
      </c>
      <c r="BB40" s="595">
        <v>0</v>
      </c>
      <c r="BC40" s="601" t="s">
        <v>36</v>
      </c>
      <c r="BD40" s="595">
        <v>593.5</v>
      </c>
      <c r="BE40" s="595">
        <v>0</v>
      </c>
      <c r="BF40" s="601">
        <v>3</v>
      </c>
      <c r="BG40" s="595">
        <v>658.5</v>
      </c>
      <c r="BH40" s="595">
        <v>0</v>
      </c>
      <c r="BI40" s="601">
        <v>3</v>
      </c>
      <c r="BJ40" s="595">
        <v>752.5</v>
      </c>
      <c r="BK40" s="595">
        <v>0</v>
      </c>
      <c r="BL40" s="601">
        <v>3</v>
      </c>
      <c r="BM40" s="595">
        <v>932</v>
      </c>
      <c r="BN40" s="595">
        <v>932</v>
      </c>
      <c r="BO40" s="601">
        <v>2</v>
      </c>
      <c r="BP40" s="595">
        <v>1106</v>
      </c>
      <c r="BQ40" s="595">
        <v>1106</v>
      </c>
      <c r="BR40" s="601">
        <v>2</v>
      </c>
      <c r="BS40" s="595">
        <v>0</v>
      </c>
      <c r="BT40" s="595">
        <v>1281</v>
      </c>
      <c r="BU40" s="601">
        <v>2</v>
      </c>
      <c r="BV40" s="595">
        <v>0</v>
      </c>
      <c r="BW40" s="595">
        <v>1357</v>
      </c>
      <c r="BX40" s="601">
        <v>2</v>
      </c>
      <c r="BY40" s="595">
        <v>0</v>
      </c>
      <c r="BZ40" s="595">
        <v>1561.5</v>
      </c>
      <c r="CA40" s="601">
        <v>2</v>
      </c>
      <c r="CB40" s="595">
        <v>0</v>
      </c>
      <c r="CC40" s="595">
        <v>1783</v>
      </c>
      <c r="CD40" s="601">
        <v>2</v>
      </c>
    </row>
    <row r="41" spans="1:82" s="597" customFormat="1" ht="18.75" customHeight="1">
      <c r="A41" s="670">
        <v>245</v>
      </c>
      <c r="B41" s="589"/>
      <c r="C41" s="590"/>
      <c r="D41" s="591" t="str">
        <f t="shared" si="10"/>
        <v/>
      </c>
      <c r="E41" s="591" t="str">
        <f t="shared" si="0"/>
        <v/>
      </c>
      <c r="F41" s="598" t="str">
        <f t="shared" si="11"/>
        <v xml:space="preserve"> </v>
      </c>
      <c r="G41" s="589"/>
      <c r="H41" s="590"/>
      <c r="I41" s="591" t="str">
        <f t="shared" si="12"/>
        <v/>
      </c>
      <c r="J41" s="591" t="str">
        <f t="shared" si="1"/>
        <v/>
      </c>
      <c r="K41" s="598" t="str">
        <f t="shared" si="13"/>
        <v xml:space="preserve"> </v>
      </c>
      <c r="L41" s="589"/>
      <c r="M41" s="590"/>
      <c r="N41" s="591" t="str">
        <f t="shared" si="14"/>
        <v/>
      </c>
      <c r="O41" s="591" t="str">
        <f t="shared" si="2"/>
        <v/>
      </c>
      <c r="P41" s="598" t="str">
        <f t="shared" si="15"/>
        <v xml:space="preserve"> </v>
      </c>
      <c r="Q41" s="589"/>
      <c r="R41" s="590"/>
      <c r="S41" s="591" t="str">
        <f t="shared" si="16"/>
        <v/>
      </c>
      <c r="T41" s="591" t="str">
        <f t="shared" si="3"/>
        <v/>
      </c>
      <c r="U41" s="598" t="str">
        <f t="shared" si="17"/>
        <v xml:space="preserve"> </v>
      </c>
      <c r="V41" s="589" t="s">
        <v>98</v>
      </c>
      <c r="W41" s="590">
        <v>135071</v>
      </c>
      <c r="X41" s="591" t="str">
        <f t="shared" si="18"/>
        <v/>
      </c>
      <c r="Y41" s="783" t="s">
        <v>404</v>
      </c>
      <c r="Z41" s="598">
        <f t="shared" si="19"/>
        <v>2</v>
      </c>
      <c r="AA41" s="589" t="s">
        <v>98</v>
      </c>
      <c r="AB41" s="590"/>
      <c r="AC41" s="591" t="str">
        <f t="shared" si="20"/>
        <v/>
      </c>
      <c r="AD41" s="591">
        <f t="shared" si="5"/>
        <v>1549.2</v>
      </c>
      <c r="AE41" s="598">
        <f t="shared" si="21"/>
        <v>2</v>
      </c>
      <c r="AF41" s="589" t="s">
        <v>98</v>
      </c>
      <c r="AG41" s="590"/>
      <c r="AH41" s="591" t="str">
        <f t="shared" si="22"/>
        <v/>
      </c>
      <c r="AI41" s="783" t="s">
        <v>404</v>
      </c>
      <c r="AJ41" s="598">
        <f t="shared" si="23"/>
        <v>2</v>
      </c>
      <c r="AK41" s="589" t="s">
        <v>98</v>
      </c>
      <c r="AL41" s="590"/>
      <c r="AM41" s="591" t="str">
        <f t="shared" si="24"/>
        <v/>
      </c>
      <c r="AN41" s="783" t="s">
        <v>404</v>
      </c>
      <c r="AO41" s="598">
        <f t="shared" si="25"/>
        <v>2</v>
      </c>
      <c r="AP41" s="589" t="s">
        <v>98</v>
      </c>
      <c r="AQ41" s="590"/>
      <c r="AR41" s="591" t="str">
        <f t="shared" si="26"/>
        <v/>
      </c>
      <c r="AS41" s="591">
        <f t="shared" si="8"/>
        <v>1982.3999999999999</v>
      </c>
      <c r="AT41" s="598">
        <f t="shared" si="27"/>
        <v>2</v>
      </c>
      <c r="AU41" s="589"/>
      <c r="AV41" s="590"/>
      <c r="AW41" s="591"/>
      <c r="AX41" s="591"/>
      <c r="AY41" s="671"/>
      <c r="AZ41" s="600">
        <v>245</v>
      </c>
      <c r="BA41" s="594">
        <v>0</v>
      </c>
      <c r="BB41" s="595">
        <v>0</v>
      </c>
      <c r="BC41" s="601" t="s">
        <v>36</v>
      </c>
      <c r="BD41" s="595">
        <v>0</v>
      </c>
      <c r="BE41" s="595">
        <v>0</v>
      </c>
      <c r="BF41" s="601" t="s">
        <v>36</v>
      </c>
      <c r="BG41" s="595">
        <v>0</v>
      </c>
      <c r="BH41" s="595">
        <v>0</v>
      </c>
      <c r="BI41" s="601" t="s">
        <v>36</v>
      </c>
      <c r="BJ41" s="595">
        <v>0</v>
      </c>
      <c r="BK41" s="595">
        <v>0</v>
      </c>
      <c r="BL41" s="601" t="s">
        <v>36</v>
      </c>
      <c r="BM41" s="595">
        <v>0</v>
      </c>
      <c r="BN41" s="595">
        <v>1151</v>
      </c>
      <c r="BO41" s="601">
        <v>2</v>
      </c>
      <c r="BP41" s="595">
        <v>0</v>
      </c>
      <c r="BQ41" s="595">
        <v>1291</v>
      </c>
      <c r="BR41" s="601">
        <v>2</v>
      </c>
      <c r="BS41" s="595">
        <v>0</v>
      </c>
      <c r="BT41" s="595">
        <v>1493.5</v>
      </c>
      <c r="BU41" s="601">
        <v>2</v>
      </c>
      <c r="BV41" s="595">
        <v>0</v>
      </c>
      <c r="BW41" s="595">
        <v>1573</v>
      </c>
      <c r="BX41" s="601">
        <v>2</v>
      </c>
      <c r="BY41" s="595">
        <v>0</v>
      </c>
      <c r="BZ41" s="595">
        <v>1652</v>
      </c>
      <c r="CA41" s="601">
        <v>2</v>
      </c>
      <c r="CB41" s="595">
        <v>0</v>
      </c>
      <c r="CC41" s="595">
        <v>0</v>
      </c>
      <c r="CD41" s="601">
        <v>2</v>
      </c>
    </row>
    <row r="42" spans="1:82" s="597" customFormat="1" ht="18.75" customHeight="1" thickBot="1">
      <c r="A42" s="672">
        <v>273</v>
      </c>
      <c r="B42" s="673"/>
      <c r="C42" s="674"/>
      <c r="D42" s="675" t="str">
        <f t="shared" si="10"/>
        <v/>
      </c>
      <c r="E42" s="675" t="str">
        <f t="shared" si="0"/>
        <v/>
      </c>
      <c r="F42" s="676" t="str">
        <f t="shared" si="11"/>
        <v xml:space="preserve"> </v>
      </c>
      <c r="G42" s="673" t="s">
        <v>98</v>
      </c>
      <c r="H42" s="674"/>
      <c r="I42" s="784" t="s">
        <v>404</v>
      </c>
      <c r="J42" s="675" t="str">
        <f t="shared" si="1"/>
        <v/>
      </c>
      <c r="K42" s="676">
        <f t="shared" si="13"/>
        <v>2</v>
      </c>
      <c r="L42" s="673" t="s">
        <v>98</v>
      </c>
      <c r="M42" s="674"/>
      <c r="N42" s="675">
        <f t="shared" si="14"/>
        <v>1089</v>
      </c>
      <c r="O42" s="675" t="str">
        <f t="shared" si="2"/>
        <v/>
      </c>
      <c r="P42" s="676">
        <f t="shared" si="15"/>
        <v>2</v>
      </c>
      <c r="Q42" s="673" t="s">
        <v>98</v>
      </c>
      <c r="R42" s="674">
        <v>135450</v>
      </c>
      <c r="S42" s="675">
        <f t="shared" si="16"/>
        <v>1293</v>
      </c>
      <c r="T42" s="675" t="str">
        <f t="shared" si="3"/>
        <v/>
      </c>
      <c r="U42" s="676">
        <f t="shared" si="17"/>
        <v>2</v>
      </c>
      <c r="V42" s="673"/>
      <c r="W42" s="674"/>
      <c r="X42" s="675" t="str">
        <f t="shared" si="18"/>
        <v/>
      </c>
      <c r="Y42" s="675" t="str">
        <f t="shared" si="4"/>
        <v/>
      </c>
      <c r="Z42" s="676" t="str">
        <f t="shared" si="19"/>
        <v xml:space="preserve"> </v>
      </c>
      <c r="AA42" s="673"/>
      <c r="AB42" s="674"/>
      <c r="AC42" s="675" t="str">
        <f t="shared" si="20"/>
        <v/>
      </c>
      <c r="AD42" s="675" t="str">
        <f t="shared" si="5"/>
        <v/>
      </c>
      <c r="AE42" s="676" t="str">
        <f t="shared" si="21"/>
        <v xml:space="preserve"> </v>
      </c>
      <c r="AF42" s="673"/>
      <c r="AG42" s="674"/>
      <c r="AH42" s="675" t="str">
        <f t="shared" si="22"/>
        <v/>
      </c>
      <c r="AI42" s="675" t="str">
        <f t="shared" si="6"/>
        <v/>
      </c>
      <c r="AJ42" s="676" t="str">
        <f t="shared" si="23"/>
        <v xml:space="preserve"> </v>
      </c>
      <c r="AK42" s="673"/>
      <c r="AL42" s="674"/>
      <c r="AM42" s="675" t="str">
        <f t="shared" si="24"/>
        <v/>
      </c>
      <c r="AN42" s="675" t="str">
        <f t="shared" si="7"/>
        <v/>
      </c>
      <c r="AO42" s="676" t="str">
        <f t="shared" si="25"/>
        <v xml:space="preserve"> </v>
      </c>
      <c r="AP42" s="673"/>
      <c r="AQ42" s="674"/>
      <c r="AR42" s="675" t="str">
        <f t="shared" si="26"/>
        <v/>
      </c>
      <c r="AS42" s="675" t="str">
        <f t="shared" si="8"/>
        <v/>
      </c>
      <c r="AT42" s="676" t="str">
        <f t="shared" si="27"/>
        <v xml:space="preserve"> </v>
      </c>
      <c r="AU42" s="673"/>
      <c r="AV42" s="674"/>
      <c r="AW42" s="675" t="str">
        <f t="shared" si="28"/>
        <v/>
      </c>
      <c r="AX42" s="675" t="str">
        <f t="shared" si="9"/>
        <v/>
      </c>
      <c r="AY42" s="677" t="str">
        <f t="shared" si="29"/>
        <v xml:space="preserve"> </v>
      </c>
      <c r="AZ42" s="602">
        <v>273</v>
      </c>
      <c r="BA42" s="603">
        <v>0</v>
      </c>
      <c r="BB42" s="604">
        <v>0</v>
      </c>
      <c r="BC42" s="605" t="s">
        <v>36</v>
      </c>
      <c r="BD42" s="604">
        <v>794</v>
      </c>
      <c r="BE42" s="604">
        <v>0</v>
      </c>
      <c r="BF42" s="605">
        <v>2</v>
      </c>
      <c r="BG42" s="604">
        <v>907.5</v>
      </c>
      <c r="BH42" s="604">
        <v>0</v>
      </c>
      <c r="BI42" s="605">
        <v>2</v>
      </c>
      <c r="BJ42" s="604">
        <v>1077.5</v>
      </c>
      <c r="BK42" s="604">
        <v>0</v>
      </c>
      <c r="BL42" s="605">
        <v>2</v>
      </c>
      <c r="BM42" s="604">
        <v>0</v>
      </c>
      <c r="BN42" s="604">
        <v>0</v>
      </c>
      <c r="BO42" s="605" t="s">
        <v>36</v>
      </c>
      <c r="BP42" s="604">
        <v>0</v>
      </c>
      <c r="BQ42" s="604">
        <v>0</v>
      </c>
      <c r="BR42" s="605" t="s">
        <v>36</v>
      </c>
      <c r="BS42" s="604">
        <v>0</v>
      </c>
      <c r="BT42" s="604">
        <v>0</v>
      </c>
      <c r="BU42" s="605" t="s">
        <v>36</v>
      </c>
      <c r="BV42" s="604">
        <v>0</v>
      </c>
      <c r="BW42" s="604">
        <v>0</v>
      </c>
      <c r="BX42" s="605" t="s">
        <v>36</v>
      </c>
      <c r="BY42" s="604">
        <v>0</v>
      </c>
      <c r="BZ42" s="604">
        <v>0</v>
      </c>
      <c r="CA42" s="606" t="s">
        <v>36</v>
      </c>
      <c r="CB42" s="604">
        <v>0</v>
      </c>
      <c r="CC42" s="604">
        <v>0</v>
      </c>
      <c r="CD42" s="607" t="s">
        <v>36</v>
      </c>
    </row>
    <row r="43" spans="1:82" s="103" customFormat="1" ht="17.100000000000001" customHeight="1">
      <c r="A43" s="632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104"/>
      <c r="AD43" s="104"/>
      <c r="AI43" s="104"/>
      <c r="BC43" s="633"/>
      <c r="BF43" s="633"/>
      <c r="BG43" s="106"/>
      <c r="BI43" s="633"/>
      <c r="BL43" s="633"/>
      <c r="BO43" s="633"/>
      <c r="BR43" s="633"/>
      <c r="BU43" s="633"/>
      <c r="BX43" s="633"/>
      <c r="CA43" s="633"/>
      <c r="CD43" s="633"/>
    </row>
    <row r="44" spans="1:82" s="103" customFormat="1" ht="17.100000000000001" customHeight="1">
      <c r="A44" s="632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104"/>
      <c r="AD44" s="104"/>
      <c r="AI44" s="104"/>
      <c r="BC44" s="633"/>
      <c r="BF44" s="633"/>
      <c r="BG44" s="106"/>
      <c r="BI44" s="633"/>
      <c r="BL44" s="633"/>
      <c r="BO44" s="633"/>
      <c r="BR44" s="633"/>
      <c r="BU44" s="633"/>
      <c r="BX44" s="633"/>
      <c r="CA44" s="633"/>
      <c r="CD44" s="633"/>
    </row>
    <row r="45" spans="1:82" s="103" customFormat="1" ht="17.100000000000001" customHeight="1">
      <c r="A45" s="631" t="s">
        <v>8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108"/>
      <c r="AP45" s="108"/>
      <c r="AQ45" s="108"/>
      <c r="AR45" s="108"/>
      <c r="AS45" s="108"/>
      <c r="AT45" s="108"/>
      <c r="AU45" s="608"/>
      <c r="AV45" s="608"/>
      <c r="AW45" s="116"/>
      <c r="AX45" s="609"/>
      <c r="AY45" s="625" t="s">
        <v>9</v>
      </c>
      <c r="AZ45" s="593"/>
    </row>
    <row r="46" spans="1:82" s="103" customFormat="1" ht="17.100000000000001" customHeight="1">
      <c r="A46" s="773" t="s">
        <v>381</v>
      </c>
      <c r="B46" s="773"/>
      <c r="C46" s="773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611"/>
      <c r="Q46" s="611"/>
      <c r="R46" s="611"/>
      <c r="S46" s="611"/>
      <c r="T46" s="611"/>
      <c r="U46" s="611"/>
      <c r="V46" s="611"/>
      <c r="W46" s="611"/>
      <c r="X46" s="611"/>
      <c r="Y46" s="612"/>
      <c r="Z46" s="613"/>
      <c r="AA46" s="613"/>
      <c r="AB46" s="613"/>
      <c r="AC46" s="613"/>
      <c r="AD46" s="613"/>
      <c r="AE46" s="613"/>
      <c r="AF46" s="613"/>
      <c r="AG46" s="613"/>
      <c r="AH46" s="613"/>
      <c r="AI46" s="609"/>
      <c r="AJ46" s="609"/>
      <c r="AK46" s="609"/>
      <c r="AL46" s="609"/>
      <c r="AM46" s="609"/>
      <c r="AN46" s="609"/>
      <c r="AO46" s="108"/>
      <c r="AP46" s="108"/>
      <c r="AQ46" s="108"/>
      <c r="AR46" s="108"/>
      <c r="AS46" s="108"/>
      <c r="AT46" s="108"/>
      <c r="AU46" s="614"/>
      <c r="AV46" s="614"/>
      <c r="AW46" s="116"/>
      <c r="AX46" s="609"/>
      <c r="AY46" s="626" t="s">
        <v>10</v>
      </c>
      <c r="AZ46" s="593"/>
    </row>
    <row r="47" spans="1:82" s="103" customFormat="1" ht="17.100000000000001" customHeight="1">
      <c r="A47" s="773" t="s">
        <v>399</v>
      </c>
      <c r="B47" s="610"/>
      <c r="C47" s="610"/>
      <c r="D47" s="611"/>
      <c r="E47" s="912" t="s">
        <v>394</v>
      </c>
      <c r="F47" s="912"/>
      <c r="G47" s="912"/>
      <c r="H47" s="611"/>
      <c r="I47" s="776" t="s">
        <v>395</v>
      </c>
      <c r="J47" s="776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3"/>
      <c r="AA47" s="613"/>
      <c r="AB47" s="613"/>
      <c r="AC47" s="613"/>
      <c r="AD47" s="613"/>
      <c r="AE47" s="613"/>
      <c r="AF47" s="613"/>
      <c r="AG47" s="613"/>
      <c r="AH47" s="613"/>
      <c r="AI47" s="609"/>
      <c r="AJ47" s="609"/>
      <c r="AK47" s="609"/>
      <c r="AL47" s="609"/>
      <c r="AM47" s="609"/>
      <c r="AN47" s="609"/>
      <c r="AO47" s="108"/>
      <c r="AP47" s="108"/>
      <c r="AQ47" s="108"/>
      <c r="AR47" s="108"/>
      <c r="AS47" s="108"/>
      <c r="AT47" s="108"/>
      <c r="AU47" s="615"/>
      <c r="AV47" s="615"/>
      <c r="AW47" s="116"/>
      <c r="AX47" s="609"/>
      <c r="AY47" s="626" t="s">
        <v>47</v>
      </c>
      <c r="AZ47" s="593"/>
    </row>
    <row r="48" spans="1:82" s="103" customFormat="1" ht="17.100000000000001" customHeight="1">
      <c r="A48" s="610" t="s">
        <v>396</v>
      </c>
      <c r="B48" s="610"/>
      <c r="C48" s="610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3"/>
      <c r="AA48" s="613"/>
      <c r="AB48" s="613"/>
      <c r="AC48" s="613"/>
      <c r="AD48" s="613"/>
      <c r="AE48" s="613"/>
      <c r="AF48" s="613"/>
      <c r="AG48" s="613"/>
      <c r="AH48" s="613"/>
      <c r="AI48" s="609"/>
      <c r="AJ48" s="609"/>
      <c r="AK48" s="609"/>
      <c r="AL48" s="609"/>
      <c r="AM48" s="609"/>
      <c r="AN48" s="609"/>
      <c r="AO48" s="108"/>
      <c r="AP48" s="108"/>
      <c r="AQ48" s="108"/>
      <c r="AR48" s="108"/>
      <c r="AS48" s="108"/>
      <c r="AT48" s="108"/>
      <c r="AU48" s="618"/>
      <c r="AV48" s="618"/>
      <c r="AW48" s="116"/>
      <c r="AX48" s="609"/>
      <c r="AY48" s="627" t="s">
        <v>12</v>
      </c>
      <c r="AZ48" s="593"/>
    </row>
    <row r="49" spans="1:82" s="103" customFormat="1" ht="17.100000000000001" customHeight="1">
      <c r="A49" s="610" t="s">
        <v>397</v>
      </c>
      <c r="B49" s="610"/>
      <c r="C49" s="610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3"/>
      <c r="AA49" s="613"/>
      <c r="AB49" s="613"/>
      <c r="AC49" s="613"/>
      <c r="AD49" s="613"/>
      <c r="AE49" s="613"/>
      <c r="AF49" s="613"/>
      <c r="AG49" s="613"/>
      <c r="AH49" s="613"/>
      <c r="AI49" s="609"/>
      <c r="AJ49" s="609"/>
      <c r="AK49" s="609"/>
      <c r="AL49" s="609"/>
      <c r="AM49" s="609"/>
      <c r="AN49" s="609"/>
      <c r="AO49" s="108"/>
      <c r="AP49" s="108"/>
      <c r="AQ49" s="108"/>
      <c r="AR49" s="108"/>
      <c r="AS49" s="108"/>
      <c r="AT49" s="108"/>
      <c r="AU49" s="618"/>
      <c r="AV49" s="618"/>
      <c r="AW49" s="116"/>
      <c r="AX49" s="609"/>
      <c r="AY49" s="627" t="s">
        <v>45</v>
      </c>
      <c r="AZ49" s="593"/>
    </row>
    <row r="50" spans="1:82" s="103" customFormat="1" ht="17.100000000000001" customHeight="1">
      <c r="A50" s="610" t="s">
        <v>398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619"/>
      <c r="R50" s="619"/>
      <c r="S50" s="613"/>
      <c r="T50" s="612"/>
      <c r="U50" s="613"/>
      <c r="V50" s="613"/>
      <c r="W50" s="613"/>
      <c r="X50" s="613"/>
      <c r="Y50" s="612"/>
      <c r="Z50" s="613"/>
      <c r="AA50" s="613"/>
      <c r="AB50" s="613"/>
      <c r="AC50" s="613"/>
      <c r="AD50" s="613"/>
      <c r="AE50" s="613"/>
      <c r="AF50" s="613"/>
      <c r="AG50" s="613"/>
      <c r="AH50" s="613"/>
      <c r="AI50" s="609"/>
      <c r="AJ50" s="609"/>
      <c r="AK50" s="609"/>
      <c r="AL50" s="609"/>
      <c r="AM50" s="609"/>
      <c r="AN50" s="609"/>
      <c r="AO50" s="108"/>
      <c r="AP50" s="108"/>
      <c r="AQ50" s="108"/>
      <c r="AR50" s="108"/>
      <c r="AS50" s="108"/>
      <c r="AT50" s="108"/>
      <c r="AU50" s="618"/>
      <c r="AV50" s="618"/>
      <c r="AW50" s="116"/>
      <c r="AX50" s="609"/>
      <c r="AY50" s="627" t="s">
        <v>46</v>
      </c>
      <c r="AZ50" s="600"/>
    </row>
    <row r="51" spans="1:82" s="103" customFormat="1" ht="17.100000000000001" customHeight="1">
      <c r="A51" s="904" t="s">
        <v>66</v>
      </c>
      <c r="B51" s="904"/>
      <c r="C51" s="904"/>
      <c r="D51" s="90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600"/>
    </row>
    <row r="52" spans="1:82" ht="18.75" customHeight="1">
      <c r="A52" s="904"/>
      <c r="B52" s="904"/>
      <c r="C52" s="904"/>
      <c r="D52" s="904"/>
      <c r="E52" s="904"/>
      <c r="F52" s="904"/>
      <c r="G52" s="904"/>
      <c r="H52" s="904"/>
      <c r="I52" s="904"/>
      <c r="J52" s="904"/>
      <c r="K52" s="904"/>
      <c r="L52" s="904"/>
      <c r="M52" s="904"/>
      <c r="N52" s="904"/>
      <c r="O52" s="904"/>
      <c r="P52" s="904"/>
      <c r="Q52" s="904"/>
      <c r="R52" s="904"/>
      <c r="S52" s="904"/>
      <c r="T52" s="904"/>
      <c r="U52" s="904"/>
      <c r="V52" s="904"/>
      <c r="W52" s="904"/>
      <c r="X52" s="904"/>
      <c r="Y52" s="904"/>
      <c r="Z52" s="904"/>
      <c r="AA52" s="904"/>
      <c r="AB52" s="904"/>
      <c r="AC52" s="904"/>
      <c r="AD52" s="904"/>
      <c r="AE52" s="904"/>
      <c r="AF52" s="904"/>
      <c r="AG52" s="904"/>
      <c r="AH52" s="904"/>
      <c r="AI52" s="904"/>
      <c r="AJ52" s="904"/>
      <c r="AK52" s="904"/>
      <c r="AL52" s="904"/>
      <c r="AM52" s="904"/>
      <c r="AN52" s="904"/>
      <c r="AO52" s="904"/>
      <c r="AP52" s="904"/>
      <c r="AQ52" s="904"/>
      <c r="AR52" s="904"/>
      <c r="AS52" s="904"/>
      <c r="AT52" s="904"/>
      <c r="AU52" s="904"/>
      <c r="AV52" s="904"/>
      <c r="AW52" s="904"/>
      <c r="AX52" s="904"/>
      <c r="AY52" s="904"/>
      <c r="AZ52" s="600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</row>
    <row r="53" spans="1:82" ht="18.75" customHeight="1">
      <c r="AZ53" s="600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</row>
    <row r="54" spans="1:82" ht="18.75" customHeight="1">
      <c r="AZ54" s="600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</row>
    <row r="55" spans="1:82" ht="18.75" customHeight="1">
      <c r="E55" s="640"/>
      <c r="T55" s="641"/>
      <c r="AZ55" s="600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</row>
    <row r="56" spans="1:82" ht="18.75" customHeight="1">
      <c r="AZ56" s="600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</row>
    <row r="57" spans="1:82" ht="18.75" customHeight="1">
      <c r="AZ57" s="600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</row>
    <row r="58" spans="1:82" ht="18.75" customHeight="1">
      <c r="AZ58" s="600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</row>
    <row r="59" spans="1:82" ht="18.75" customHeight="1">
      <c r="AZ59" s="600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</row>
    <row r="60" spans="1:82" ht="18.75" customHeight="1">
      <c r="AZ60" s="600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</row>
    <row r="61" spans="1:82" ht="18.75" customHeight="1">
      <c r="AZ61" s="600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</row>
    <row r="62" spans="1:82" ht="18.75" customHeight="1">
      <c r="AZ62" s="600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</row>
    <row r="63" spans="1:82" ht="18.75" customHeight="1">
      <c r="AZ63" s="600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</row>
    <row r="64" spans="1:82" ht="18.75" customHeight="1">
      <c r="AZ64" s="600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</row>
    <row r="65" spans="52:82" ht="18.75" customHeight="1">
      <c r="AZ65" s="600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</row>
    <row r="66" spans="52:82" ht="18.75" customHeight="1">
      <c r="AZ66" s="600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</row>
    <row r="67" spans="52:82" ht="18.75" customHeight="1">
      <c r="AZ67" s="600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</row>
    <row r="68" spans="52:82" ht="18.75" customHeight="1">
      <c r="AZ68" s="600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</row>
    <row r="69" spans="52:82" ht="18.75" customHeight="1">
      <c r="AZ69" s="600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</row>
    <row r="70" spans="52:82" ht="18.75" customHeight="1">
      <c r="AZ70" s="600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</row>
    <row r="71" spans="52:82" ht="18.75" customHeight="1">
      <c r="AZ71" s="600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</row>
    <row r="72" spans="52:82" ht="18.75" customHeight="1">
      <c r="AZ72" s="600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</row>
    <row r="73" spans="52:82" ht="18.75" customHeight="1">
      <c r="AZ73" s="600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</row>
    <row r="74" spans="52:82" ht="18.75" customHeight="1">
      <c r="AZ74" s="602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</row>
    <row r="75" spans="52:82" ht="18.75" customHeight="1"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</row>
    <row r="76" spans="52:82" ht="18.75" customHeight="1"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</row>
    <row r="77" spans="52:82" ht="18.75" customHeight="1"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</row>
    <row r="78" spans="52:82" ht="18.75" customHeight="1"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</row>
    <row r="79" spans="52:82" ht="18.75" customHeight="1"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</row>
    <row r="80" spans="52:82" ht="18.75" customHeight="1"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</row>
    <row r="81" spans="53:81" ht="18.75" customHeight="1"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</row>
    <row r="82" spans="53:81" ht="18.75" customHeight="1"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</row>
    <row r="83" spans="53:81" ht="18.75" customHeight="1"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</row>
    <row r="84" spans="53:81" ht="18.75" customHeight="1"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</row>
    <row r="85" spans="53:81" ht="18.75" customHeight="1"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</row>
    <row r="86" spans="53:81" ht="18.75" customHeight="1"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</row>
    <row r="87" spans="53:81" ht="18.75" customHeight="1"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</row>
    <row r="88" spans="53:81"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</row>
    <row r="89" spans="53:81"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</row>
    <row r="90" spans="53:81"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</row>
    <row r="91" spans="53:81"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</row>
    <row r="92" spans="53:81"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</row>
    <row r="93" spans="53:81"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</row>
    <row r="94" spans="53:81"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</row>
    <row r="95" spans="53:81"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</row>
    <row r="96" spans="53:81"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</row>
    <row r="97" spans="53:81"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</row>
    <row r="98" spans="53:81"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</row>
    <row r="99" spans="53:81"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</row>
    <row r="100" spans="53:81"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</row>
    <row r="101" spans="53:81"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</row>
    <row r="102" spans="53:81"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</row>
    <row r="103" spans="53:81"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</row>
    <row r="104" spans="53:81"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</row>
    <row r="106" spans="53:81">
      <c r="BA106" s="787"/>
      <c r="BB106" s="787"/>
      <c r="BC106" s="787"/>
      <c r="BD106" s="787"/>
      <c r="BE106" s="787"/>
      <c r="BF106" s="787"/>
      <c r="BG106" s="787"/>
      <c r="BH106" s="787"/>
      <c r="BI106" s="787"/>
      <c r="BJ106" s="787"/>
      <c r="BK106" s="787"/>
      <c r="BL106" s="787"/>
      <c r="BM106" s="787"/>
      <c r="BN106" s="787"/>
      <c r="BO106" s="787"/>
      <c r="BP106" s="787"/>
      <c r="BQ106" s="787"/>
      <c r="BR106" s="787"/>
      <c r="BS106" s="787"/>
      <c r="BT106" s="787"/>
      <c r="BU106" s="787"/>
      <c r="BV106" s="787"/>
      <c r="BW106" s="787"/>
      <c r="BX106" s="787"/>
      <c r="BY106" s="787"/>
      <c r="BZ106" s="787"/>
      <c r="CA106" s="787"/>
      <c r="CB106" s="787"/>
      <c r="CC106" s="787"/>
    </row>
    <row r="107" spans="53:81">
      <c r="BA107" s="787"/>
      <c r="BB107" s="787"/>
      <c r="BC107" s="787"/>
      <c r="BD107" s="787"/>
      <c r="BE107" s="787"/>
      <c r="BF107" s="787"/>
      <c r="BG107" s="787"/>
      <c r="BH107" s="787"/>
      <c r="BI107" s="787"/>
      <c r="BJ107" s="787"/>
      <c r="BK107" s="787"/>
      <c r="BL107" s="787"/>
      <c r="BM107" s="787"/>
      <c r="BN107" s="787"/>
      <c r="BO107" s="787"/>
      <c r="BP107" s="787"/>
      <c r="BQ107" s="787"/>
      <c r="BR107" s="787"/>
      <c r="BS107" s="787"/>
      <c r="BT107" s="787"/>
      <c r="BU107" s="787"/>
      <c r="BV107" s="787"/>
      <c r="BW107" s="787"/>
      <c r="BX107" s="787"/>
      <c r="BY107" s="787"/>
      <c r="BZ107" s="787"/>
      <c r="CA107" s="787"/>
      <c r="CB107" s="787"/>
      <c r="CC107" s="787"/>
    </row>
    <row r="108" spans="53:81">
      <c r="BA108" s="787"/>
      <c r="BB108" s="787"/>
      <c r="BC108" s="787"/>
      <c r="BD108" s="787"/>
      <c r="BE108" s="787"/>
      <c r="BF108" s="787"/>
      <c r="BG108" s="787"/>
      <c r="BH108" s="787"/>
      <c r="BI108" s="787"/>
      <c r="BJ108" s="787"/>
      <c r="BK108" s="787"/>
      <c r="BL108" s="787"/>
      <c r="BM108" s="787"/>
      <c r="BN108" s="787"/>
      <c r="BO108" s="787"/>
      <c r="BP108" s="787"/>
      <c r="BQ108" s="787"/>
      <c r="BR108" s="787"/>
      <c r="BS108" s="787"/>
      <c r="BT108" s="787"/>
      <c r="BU108" s="787"/>
      <c r="BV108" s="787"/>
      <c r="BW108" s="787"/>
      <c r="BX108" s="787"/>
      <c r="BY108" s="787"/>
      <c r="BZ108" s="787"/>
      <c r="CA108" s="787"/>
      <c r="CB108" s="787"/>
      <c r="CC108" s="787"/>
    </row>
    <row r="109" spans="53:81">
      <c r="BA109" s="787"/>
      <c r="BB109" s="787"/>
      <c r="BC109" s="787"/>
      <c r="BD109" s="787"/>
      <c r="BE109" s="787"/>
      <c r="BF109" s="787"/>
      <c r="BG109" s="787"/>
      <c r="BH109" s="787"/>
      <c r="BI109" s="787"/>
      <c r="BJ109" s="787"/>
      <c r="BK109" s="787"/>
      <c r="BL109" s="787"/>
      <c r="BM109" s="787"/>
      <c r="BN109" s="787"/>
      <c r="BO109" s="787"/>
      <c r="BP109" s="787"/>
      <c r="BQ109" s="787"/>
      <c r="BR109" s="787"/>
      <c r="BS109" s="787"/>
      <c r="BT109" s="787"/>
      <c r="BU109" s="787"/>
      <c r="BV109" s="787"/>
      <c r="BW109" s="787"/>
      <c r="BX109" s="787"/>
      <c r="BY109" s="787"/>
      <c r="BZ109" s="787"/>
      <c r="CA109" s="787"/>
      <c r="CB109" s="787"/>
      <c r="CC109" s="787"/>
    </row>
    <row r="110" spans="53:81">
      <c r="BA110" s="787"/>
      <c r="BB110" s="787"/>
      <c r="BC110" s="787"/>
      <c r="BD110" s="787"/>
      <c r="BE110" s="787"/>
      <c r="BF110" s="787"/>
      <c r="BG110" s="787"/>
      <c r="BH110" s="787"/>
      <c r="BI110" s="787"/>
      <c r="BJ110" s="787"/>
      <c r="BK110" s="787"/>
      <c r="BL110" s="787"/>
      <c r="BM110" s="787"/>
      <c r="BN110" s="787"/>
      <c r="BO110" s="787"/>
      <c r="BP110" s="787"/>
      <c r="BQ110" s="787"/>
      <c r="BR110" s="787"/>
      <c r="BS110" s="787"/>
      <c r="BT110" s="787"/>
      <c r="BU110" s="787"/>
      <c r="BV110" s="787"/>
      <c r="BW110" s="787"/>
      <c r="BX110" s="787"/>
      <c r="BY110" s="787"/>
      <c r="BZ110" s="787"/>
      <c r="CA110" s="787"/>
      <c r="CB110" s="787"/>
      <c r="CC110" s="787"/>
    </row>
    <row r="111" spans="53:81">
      <c r="BA111" s="787"/>
      <c r="BB111" s="787"/>
      <c r="BC111" s="787"/>
      <c r="BD111" s="787"/>
      <c r="BE111" s="787"/>
      <c r="BF111" s="787"/>
      <c r="BG111" s="787"/>
      <c r="BH111" s="787"/>
      <c r="BI111" s="787"/>
      <c r="BJ111" s="787"/>
      <c r="BK111" s="787"/>
      <c r="BL111" s="787"/>
      <c r="BM111" s="787"/>
      <c r="BN111" s="787"/>
      <c r="BO111" s="787"/>
      <c r="BP111" s="787"/>
      <c r="BQ111" s="787"/>
      <c r="BR111" s="787"/>
      <c r="BS111" s="787"/>
      <c r="BT111" s="787"/>
      <c r="BU111" s="787"/>
      <c r="BV111" s="787"/>
      <c r="BW111" s="787"/>
      <c r="BX111" s="787"/>
      <c r="BY111" s="787"/>
      <c r="BZ111" s="787"/>
      <c r="CA111" s="787"/>
      <c r="CB111" s="787"/>
      <c r="CC111" s="787"/>
    </row>
    <row r="112" spans="53:81">
      <c r="BA112" s="787"/>
      <c r="BB112" s="787"/>
      <c r="BC112" s="787"/>
      <c r="BD112" s="787"/>
      <c r="BE112" s="787"/>
      <c r="BF112" s="787"/>
      <c r="BG112" s="787"/>
      <c r="BH112" s="787"/>
      <c r="BI112" s="787"/>
      <c r="BJ112" s="787"/>
      <c r="BK112" s="787"/>
      <c r="BL112" s="787"/>
      <c r="BM112" s="787"/>
      <c r="BN112" s="787"/>
      <c r="BO112" s="787"/>
      <c r="BP112" s="787"/>
      <c r="BQ112" s="787"/>
      <c r="BR112" s="787"/>
      <c r="BS112" s="787"/>
      <c r="BT112" s="787"/>
      <c r="BU112" s="787"/>
      <c r="BV112" s="787"/>
      <c r="BW112" s="787"/>
      <c r="BX112" s="787"/>
      <c r="BY112" s="787"/>
      <c r="BZ112" s="787"/>
      <c r="CA112" s="787"/>
      <c r="CB112" s="787"/>
      <c r="CC112" s="787"/>
    </row>
    <row r="113" spans="53:81">
      <c r="BA113" s="787"/>
      <c r="BB113" s="787"/>
      <c r="BC113" s="787"/>
      <c r="BD113" s="787"/>
      <c r="BE113" s="787"/>
      <c r="BF113" s="787"/>
      <c r="BG113" s="787"/>
      <c r="BH113" s="787"/>
      <c r="BI113" s="787"/>
      <c r="BJ113" s="787"/>
      <c r="BK113" s="787"/>
      <c r="BL113" s="787"/>
      <c r="BM113" s="787"/>
      <c r="BN113" s="787"/>
      <c r="BO113" s="787"/>
      <c r="BP113" s="787"/>
      <c r="BQ113" s="787"/>
      <c r="BR113" s="787"/>
      <c r="BS113" s="787"/>
      <c r="BT113" s="787"/>
      <c r="BU113" s="787"/>
      <c r="BV113" s="787"/>
      <c r="BW113" s="787"/>
      <c r="BX113" s="787"/>
      <c r="BY113" s="787"/>
      <c r="BZ113" s="787"/>
      <c r="CA113" s="787"/>
      <c r="CB113" s="787"/>
      <c r="CC113" s="787"/>
    </row>
    <row r="114" spans="53:81">
      <c r="BA114" s="787"/>
      <c r="BB114" s="787"/>
      <c r="BC114" s="787"/>
      <c r="BD114" s="787"/>
      <c r="BE114" s="787"/>
      <c r="BF114" s="787"/>
      <c r="BG114" s="787"/>
      <c r="BH114" s="787"/>
      <c r="BI114" s="787"/>
      <c r="BJ114" s="787"/>
      <c r="BK114" s="787"/>
      <c r="BL114" s="787"/>
      <c r="BM114" s="787"/>
      <c r="BN114" s="787"/>
      <c r="BO114" s="787"/>
      <c r="BP114" s="787"/>
      <c r="BQ114" s="787"/>
      <c r="BR114" s="787"/>
      <c r="BS114" s="787"/>
      <c r="BT114" s="787"/>
      <c r="BU114" s="787"/>
      <c r="BV114" s="787"/>
      <c r="BW114" s="787"/>
      <c r="BX114" s="787"/>
      <c r="BY114" s="787"/>
      <c r="BZ114" s="787"/>
      <c r="CA114" s="787"/>
      <c r="CB114" s="787"/>
      <c r="CC114" s="787"/>
    </row>
    <row r="115" spans="53:81">
      <c r="BA115" s="787"/>
      <c r="BB115" s="787"/>
      <c r="BC115" s="787"/>
      <c r="BD115" s="787"/>
      <c r="BE115" s="787"/>
      <c r="BF115" s="787"/>
      <c r="BG115" s="787"/>
      <c r="BH115" s="787"/>
      <c r="BI115" s="787"/>
      <c r="BJ115" s="787"/>
      <c r="BK115" s="787"/>
      <c r="BL115" s="787"/>
      <c r="BM115" s="787"/>
      <c r="BN115" s="787"/>
      <c r="BO115" s="787"/>
      <c r="BP115" s="787"/>
      <c r="BQ115" s="787"/>
      <c r="BR115" s="787"/>
      <c r="BS115" s="787"/>
      <c r="BT115" s="787"/>
      <c r="BU115" s="787"/>
      <c r="BV115" s="787"/>
      <c r="BW115" s="787"/>
      <c r="BX115" s="787"/>
      <c r="BY115" s="787"/>
      <c r="BZ115" s="787"/>
      <c r="CA115" s="787"/>
      <c r="CB115" s="787"/>
      <c r="CC115" s="787"/>
    </row>
    <row r="116" spans="53:81">
      <c r="BA116" s="787"/>
      <c r="BB116" s="787"/>
      <c r="BC116" s="787"/>
      <c r="BD116" s="787"/>
      <c r="BE116" s="787"/>
      <c r="BF116" s="787"/>
      <c r="BG116" s="787"/>
      <c r="BH116" s="787"/>
      <c r="BI116" s="787"/>
      <c r="BJ116" s="787"/>
      <c r="BK116" s="787"/>
      <c r="BL116" s="787"/>
      <c r="BM116" s="787"/>
      <c r="BN116" s="787"/>
      <c r="BO116" s="787"/>
      <c r="BP116" s="787"/>
      <c r="BQ116" s="787"/>
      <c r="BR116" s="787"/>
      <c r="BS116" s="787"/>
      <c r="BT116" s="787"/>
      <c r="BU116" s="787"/>
      <c r="BV116" s="787"/>
      <c r="BW116" s="787"/>
      <c r="BX116" s="787"/>
      <c r="BY116" s="787"/>
      <c r="BZ116" s="787"/>
      <c r="CA116" s="787"/>
      <c r="CB116" s="787"/>
      <c r="CC116" s="787"/>
    </row>
    <row r="117" spans="53:81">
      <c r="BA117" s="787"/>
      <c r="BB117" s="787"/>
      <c r="BC117" s="787"/>
      <c r="BD117" s="787"/>
      <c r="BE117" s="787"/>
      <c r="BF117" s="787"/>
      <c r="BG117" s="787"/>
      <c r="BH117" s="787"/>
      <c r="BI117" s="787"/>
      <c r="BJ117" s="787"/>
      <c r="BK117" s="787"/>
      <c r="BL117" s="787"/>
      <c r="BM117" s="787"/>
      <c r="BN117" s="787"/>
      <c r="BO117" s="787"/>
      <c r="BP117" s="787"/>
      <c r="BQ117" s="787"/>
      <c r="BR117" s="787"/>
      <c r="BS117" s="787"/>
      <c r="BT117" s="787"/>
      <c r="BU117" s="787"/>
      <c r="BV117" s="787"/>
      <c r="BW117" s="787"/>
      <c r="BX117" s="787"/>
      <c r="BY117" s="787"/>
      <c r="BZ117" s="787"/>
      <c r="CA117" s="787"/>
      <c r="CB117" s="787"/>
      <c r="CC117" s="787"/>
    </row>
    <row r="118" spans="53:81">
      <c r="BA118" s="787"/>
      <c r="BB118" s="787"/>
      <c r="BC118" s="787"/>
      <c r="BD118" s="787"/>
      <c r="BE118" s="787"/>
      <c r="BF118" s="787"/>
      <c r="BG118" s="787"/>
      <c r="BH118" s="787"/>
      <c r="BI118" s="787"/>
      <c r="BJ118" s="787"/>
      <c r="BK118" s="787"/>
      <c r="BL118" s="787"/>
      <c r="BM118" s="787"/>
      <c r="BN118" s="787"/>
      <c r="BO118" s="787"/>
      <c r="BP118" s="787"/>
      <c r="BQ118" s="787"/>
      <c r="BR118" s="787"/>
      <c r="BS118" s="787"/>
      <c r="BT118" s="787"/>
      <c r="BU118" s="787"/>
      <c r="BV118" s="787"/>
      <c r="BW118" s="787"/>
      <c r="BX118" s="787"/>
      <c r="BY118" s="787"/>
      <c r="BZ118" s="787"/>
      <c r="CA118" s="787"/>
      <c r="CB118" s="787"/>
      <c r="CC118" s="787"/>
    </row>
    <row r="119" spans="53:81">
      <c r="BA119" s="787"/>
      <c r="BB119" s="787"/>
      <c r="BC119" s="787"/>
      <c r="BD119" s="787"/>
      <c r="BE119" s="787"/>
      <c r="BF119" s="787"/>
      <c r="BG119" s="787"/>
      <c r="BH119" s="787"/>
      <c r="BI119" s="787"/>
      <c r="BJ119" s="787"/>
      <c r="BK119" s="787"/>
      <c r="BL119" s="787"/>
      <c r="BM119" s="787"/>
      <c r="BN119" s="787"/>
      <c r="BO119" s="787"/>
      <c r="BP119" s="787"/>
      <c r="BQ119" s="787"/>
      <c r="BR119" s="787"/>
      <c r="BS119" s="787"/>
      <c r="BT119" s="787"/>
      <c r="BU119" s="787"/>
      <c r="BV119" s="787"/>
      <c r="BW119" s="787"/>
      <c r="BX119" s="787"/>
      <c r="BY119" s="787"/>
      <c r="BZ119" s="787"/>
      <c r="CA119" s="787"/>
      <c r="CB119" s="787"/>
      <c r="CC119" s="787"/>
    </row>
    <row r="120" spans="53:81">
      <c r="BA120" s="787"/>
      <c r="BB120" s="787"/>
      <c r="BC120" s="787"/>
      <c r="BD120" s="787"/>
      <c r="BE120" s="787"/>
      <c r="BF120" s="787"/>
      <c r="BG120" s="787"/>
      <c r="BH120" s="787"/>
      <c r="BI120" s="787"/>
      <c r="BJ120" s="787"/>
      <c r="BK120" s="787"/>
      <c r="BL120" s="787"/>
      <c r="BM120" s="787"/>
      <c r="BN120" s="787"/>
      <c r="BO120" s="787"/>
      <c r="BP120" s="787"/>
      <c r="BQ120" s="787"/>
      <c r="BR120" s="787"/>
      <c r="BS120" s="787"/>
      <c r="BT120" s="787"/>
      <c r="BU120" s="787"/>
      <c r="BV120" s="787"/>
      <c r="BW120" s="787"/>
      <c r="BX120" s="787"/>
      <c r="BY120" s="787"/>
      <c r="BZ120" s="787"/>
      <c r="CA120" s="787"/>
      <c r="CB120" s="787"/>
      <c r="CC120" s="787"/>
    </row>
    <row r="121" spans="53:81">
      <c r="BA121" s="787"/>
      <c r="BB121" s="787"/>
      <c r="BC121" s="787"/>
      <c r="BD121" s="787"/>
      <c r="BE121" s="787"/>
      <c r="BF121" s="787"/>
      <c r="BG121" s="787"/>
      <c r="BH121" s="787"/>
      <c r="BI121" s="787"/>
      <c r="BJ121" s="787"/>
      <c r="BK121" s="787"/>
      <c r="BL121" s="787"/>
      <c r="BM121" s="787"/>
      <c r="BN121" s="787"/>
      <c r="BO121" s="787"/>
      <c r="BP121" s="787"/>
      <c r="BQ121" s="787"/>
      <c r="BR121" s="787"/>
      <c r="BS121" s="787"/>
      <c r="BT121" s="787"/>
      <c r="BU121" s="787"/>
      <c r="BV121" s="787"/>
      <c r="BW121" s="787"/>
      <c r="BX121" s="787"/>
      <c r="BY121" s="787"/>
      <c r="BZ121" s="787"/>
      <c r="CA121" s="787"/>
      <c r="CB121" s="787"/>
      <c r="CC121" s="787"/>
    </row>
    <row r="122" spans="53:81">
      <c r="BA122" s="787"/>
      <c r="BB122" s="787"/>
      <c r="BC122" s="787"/>
      <c r="BD122" s="787"/>
      <c r="BE122" s="787"/>
      <c r="BF122" s="787"/>
      <c r="BG122" s="787"/>
      <c r="BH122" s="787"/>
      <c r="BI122" s="787"/>
      <c r="BJ122" s="787"/>
      <c r="BK122" s="787"/>
      <c r="BL122" s="787"/>
      <c r="BM122" s="787"/>
      <c r="BN122" s="787"/>
      <c r="BO122" s="787"/>
      <c r="BP122" s="787"/>
      <c r="BQ122" s="787"/>
      <c r="BR122" s="787"/>
      <c r="BS122" s="787"/>
      <c r="BT122" s="787"/>
      <c r="BU122" s="787"/>
      <c r="BV122" s="787"/>
      <c r="BW122" s="787"/>
      <c r="BX122" s="787"/>
      <c r="BY122" s="787"/>
      <c r="BZ122" s="787"/>
      <c r="CA122" s="787"/>
      <c r="CB122" s="787"/>
      <c r="CC122" s="787"/>
    </row>
    <row r="123" spans="53:81">
      <c r="BA123" s="787"/>
      <c r="BB123" s="787"/>
      <c r="BC123" s="787"/>
      <c r="BD123" s="787"/>
      <c r="BE123" s="787"/>
      <c r="BF123" s="787"/>
      <c r="BG123" s="787"/>
      <c r="BH123" s="787"/>
      <c r="BI123" s="787"/>
      <c r="BJ123" s="787"/>
      <c r="BK123" s="787"/>
      <c r="BL123" s="787"/>
      <c r="BM123" s="787"/>
      <c r="BN123" s="787"/>
      <c r="BO123" s="787"/>
      <c r="BP123" s="787"/>
      <c r="BQ123" s="787"/>
      <c r="BR123" s="787"/>
      <c r="BS123" s="787"/>
      <c r="BT123" s="787"/>
      <c r="BU123" s="787"/>
      <c r="BV123" s="787"/>
      <c r="BW123" s="787"/>
      <c r="BX123" s="787"/>
      <c r="BY123" s="787"/>
      <c r="BZ123" s="787"/>
      <c r="CA123" s="787"/>
      <c r="CB123" s="787"/>
      <c r="CC123" s="787"/>
    </row>
    <row r="124" spans="53:81">
      <c r="BA124" s="787"/>
      <c r="BB124" s="787"/>
      <c r="BC124" s="787"/>
      <c r="BD124" s="787"/>
      <c r="BE124" s="787"/>
      <c r="BF124" s="787"/>
      <c r="BG124" s="787"/>
      <c r="BH124" s="787"/>
      <c r="BI124" s="787"/>
      <c r="BJ124" s="787"/>
      <c r="BK124" s="787"/>
      <c r="BL124" s="787"/>
      <c r="BM124" s="787"/>
      <c r="BN124" s="787"/>
      <c r="BO124" s="787"/>
      <c r="BP124" s="787"/>
      <c r="BQ124" s="787"/>
      <c r="BR124" s="787"/>
      <c r="BS124" s="787"/>
      <c r="BT124" s="787"/>
      <c r="BU124" s="787"/>
      <c r="BV124" s="787"/>
      <c r="BW124" s="787"/>
      <c r="BX124" s="787"/>
      <c r="BY124" s="787"/>
      <c r="BZ124" s="787"/>
      <c r="CA124" s="787"/>
      <c r="CB124" s="787"/>
      <c r="CC124" s="787"/>
    </row>
    <row r="125" spans="53:81">
      <c r="BA125" s="787"/>
      <c r="BB125" s="787"/>
      <c r="BC125" s="787"/>
      <c r="BD125" s="787"/>
      <c r="BE125" s="787"/>
      <c r="BF125" s="787"/>
      <c r="BG125" s="787"/>
      <c r="BH125" s="787"/>
      <c r="BI125" s="787"/>
      <c r="BJ125" s="787"/>
      <c r="BK125" s="787"/>
      <c r="BL125" s="787"/>
      <c r="BM125" s="787"/>
      <c r="BN125" s="787"/>
      <c r="BO125" s="787"/>
      <c r="BP125" s="787"/>
      <c r="BQ125" s="787"/>
      <c r="BR125" s="787"/>
      <c r="BS125" s="787"/>
      <c r="BT125" s="787"/>
      <c r="BU125" s="787"/>
      <c r="BV125" s="787"/>
      <c r="BW125" s="787"/>
      <c r="BX125" s="787"/>
      <c r="BY125" s="787"/>
      <c r="BZ125" s="787"/>
      <c r="CA125" s="787"/>
      <c r="CB125" s="787"/>
      <c r="CC125" s="787"/>
    </row>
    <row r="126" spans="53:81">
      <c r="BA126" s="787"/>
      <c r="BB126" s="787"/>
      <c r="BC126" s="787"/>
      <c r="BD126" s="787"/>
      <c r="BE126" s="787"/>
      <c r="BF126" s="787"/>
      <c r="BG126" s="787"/>
      <c r="BH126" s="787"/>
      <c r="BI126" s="787"/>
      <c r="BJ126" s="787"/>
      <c r="BK126" s="787"/>
      <c r="BL126" s="787"/>
      <c r="BM126" s="787"/>
      <c r="BN126" s="787"/>
      <c r="BO126" s="787"/>
      <c r="BP126" s="787"/>
      <c r="BQ126" s="787"/>
      <c r="BR126" s="787"/>
      <c r="BS126" s="787"/>
      <c r="BT126" s="787"/>
      <c r="BU126" s="787"/>
      <c r="BV126" s="787"/>
      <c r="BW126" s="787"/>
      <c r="BX126" s="787"/>
      <c r="BY126" s="787"/>
      <c r="BZ126" s="787"/>
      <c r="CA126" s="787"/>
      <c r="CB126" s="787"/>
      <c r="CC126" s="787"/>
    </row>
    <row r="127" spans="53:81">
      <c r="BA127" s="787"/>
      <c r="BB127" s="787"/>
      <c r="BC127" s="787"/>
      <c r="BD127" s="787"/>
      <c r="BE127" s="787"/>
      <c r="BF127" s="787"/>
      <c r="BG127" s="787"/>
      <c r="BH127" s="787"/>
      <c r="BI127" s="787"/>
      <c r="BJ127" s="787"/>
      <c r="BK127" s="787"/>
      <c r="BL127" s="787"/>
      <c r="BM127" s="787"/>
      <c r="BN127" s="787"/>
      <c r="BO127" s="787"/>
      <c r="BP127" s="787"/>
      <c r="BQ127" s="787"/>
      <c r="BR127" s="787"/>
      <c r="BS127" s="787"/>
      <c r="BT127" s="787"/>
      <c r="BU127" s="787"/>
      <c r="BV127" s="787"/>
      <c r="BW127" s="787"/>
      <c r="BX127" s="787"/>
      <c r="BY127" s="787"/>
      <c r="BZ127" s="787"/>
      <c r="CA127" s="787"/>
      <c r="CB127" s="787"/>
      <c r="CC127" s="787"/>
    </row>
    <row r="128" spans="53:81">
      <c r="BA128" s="787"/>
      <c r="BB128" s="787"/>
      <c r="BC128" s="787"/>
      <c r="BD128" s="787"/>
      <c r="BE128" s="787"/>
      <c r="BF128" s="787"/>
      <c r="BG128" s="787"/>
      <c r="BH128" s="787"/>
      <c r="BI128" s="787"/>
      <c r="BJ128" s="787"/>
      <c r="BK128" s="787"/>
      <c r="BL128" s="787"/>
      <c r="BM128" s="787"/>
      <c r="BN128" s="787"/>
      <c r="BO128" s="787"/>
      <c r="BP128" s="787"/>
      <c r="BQ128" s="787"/>
      <c r="BR128" s="787"/>
      <c r="BS128" s="787"/>
      <c r="BT128" s="787"/>
      <c r="BU128" s="787"/>
      <c r="BV128" s="787"/>
      <c r="BW128" s="787"/>
      <c r="BX128" s="787"/>
      <c r="BY128" s="787"/>
      <c r="BZ128" s="787"/>
      <c r="CA128" s="787"/>
      <c r="CB128" s="787"/>
      <c r="CC128" s="787"/>
    </row>
    <row r="129" spans="53:81">
      <c r="BA129" s="787"/>
      <c r="BB129" s="787"/>
      <c r="BC129" s="787"/>
      <c r="BD129" s="787"/>
      <c r="BE129" s="787"/>
      <c r="BF129" s="787"/>
      <c r="BG129" s="787"/>
      <c r="BH129" s="787"/>
      <c r="BI129" s="787"/>
      <c r="BJ129" s="787"/>
      <c r="BK129" s="787"/>
      <c r="BL129" s="787"/>
      <c r="BM129" s="787"/>
      <c r="BN129" s="787"/>
      <c r="BO129" s="787"/>
      <c r="BP129" s="787"/>
      <c r="BQ129" s="787"/>
      <c r="BR129" s="787"/>
      <c r="BS129" s="787"/>
      <c r="BT129" s="787"/>
      <c r="BU129" s="787"/>
      <c r="BV129" s="787"/>
      <c r="BW129" s="787"/>
      <c r="BX129" s="787"/>
      <c r="BY129" s="787"/>
      <c r="BZ129" s="787"/>
      <c r="CA129" s="787"/>
      <c r="CB129" s="787"/>
      <c r="CC129" s="787"/>
    </row>
    <row r="130" spans="53:81">
      <c r="BA130" s="787"/>
      <c r="BB130" s="787"/>
      <c r="BC130" s="787"/>
      <c r="BD130" s="787"/>
      <c r="BE130" s="787"/>
      <c r="BF130" s="787"/>
      <c r="BG130" s="787"/>
      <c r="BH130" s="787"/>
      <c r="BI130" s="787"/>
      <c r="BJ130" s="787"/>
      <c r="BK130" s="787"/>
      <c r="BL130" s="787"/>
      <c r="BM130" s="787"/>
      <c r="BN130" s="787"/>
      <c r="BO130" s="787"/>
      <c r="BP130" s="787"/>
      <c r="BQ130" s="787"/>
      <c r="BR130" s="787"/>
      <c r="BS130" s="787"/>
      <c r="BT130" s="787"/>
      <c r="BU130" s="787"/>
      <c r="BV130" s="787"/>
      <c r="BW130" s="787"/>
      <c r="BX130" s="787"/>
      <c r="BY130" s="787"/>
      <c r="BZ130" s="787"/>
      <c r="CA130" s="787"/>
      <c r="CB130" s="787"/>
      <c r="CC130" s="787"/>
    </row>
    <row r="131" spans="53:81">
      <c r="BA131" s="787"/>
      <c r="BB131" s="787"/>
      <c r="BC131" s="787"/>
      <c r="BD131" s="787"/>
      <c r="BE131" s="787"/>
      <c r="BF131" s="787"/>
      <c r="BG131" s="787"/>
      <c r="BH131" s="787"/>
      <c r="BI131" s="787"/>
      <c r="BJ131" s="787"/>
      <c r="BK131" s="787"/>
      <c r="BL131" s="787"/>
      <c r="BM131" s="787"/>
      <c r="BN131" s="787"/>
      <c r="BO131" s="787"/>
      <c r="BP131" s="787"/>
      <c r="BQ131" s="787"/>
      <c r="BR131" s="787"/>
      <c r="BS131" s="787"/>
      <c r="BT131" s="787"/>
      <c r="BU131" s="787"/>
      <c r="BV131" s="787"/>
      <c r="BW131" s="787"/>
      <c r="BX131" s="787"/>
      <c r="BY131" s="787"/>
      <c r="BZ131" s="787"/>
      <c r="CA131" s="787"/>
      <c r="CB131" s="787"/>
      <c r="CC131" s="787"/>
    </row>
    <row r="132" spans="53:81">
      <c r="BA132" s="787"/>
      <c r="BB132" s="787"/>
      <c r="BC132" s="787"/>
      <c r="BD132" s="787"/>
      <c r="BE132" s="787"/>
      <c r="BF132" s="787"/>
      <c r="BG132" s="787"/>
      <c r="BH132" s="787"/>
      <c r="BI132" s="787"/>
      <c r="BJ132" s="787"/>
      <c r="BK132" s="787"/>
      <c r="BL132" s="787"/>
      <c r="BM132" s="787"/>
      <c r="BN132" s="787"/>
      <c r="BO132" s="787"/>
      <c r="BP132" s="787"/>
      <c r="BQ132" s="787"/>
      <c r="BR132" s="787"/>
      <c r="BS132" s="787"/>
      <c r="BT132" s="787"/>
      <c r="BU132" s="787"/>
      <c r="BV132" s="787"/>
      <c r="BW132" s="787"/>
      <c r="BX132" s="787"/>
      <c r="BY132" s="787"/>
      <c r="BZ132" s="787"/>
      <c r="CA132" s="787"/>
      <c r="CB132" s="787"/>
      <c r="CC132" s="787"/>
    </row>
    <row r="133" spans="53:81">
      <c r="BA133" s="787"/>
      <c r="BB133" s="787"/>
      <c r="BC133" s="787"/>
      <c r="BD133" s="787"/>
      <c r="BE133" s="787"/>
      <c r="BF133" s="787"/>
      <c r="BG133" s="787"/>
      <c r="BH133" s="787"/>
      <c r="BI133" s="787"/>
      <c r="BJ133" s="787"/>
      <c r="BK133" s="787"/>
      <c r="BL133" s="787"/>
      <c r="BM133" s="787"/>
      <c r="BN133" s="787"/>
      <c r="BO133" s="787"/>
      <c r="BP133" s="787"/>
      <c r="BQ133" s="787"/>
      <c r="BR133" s="787"/>
      <c r="BS133" s="787"/>
      <c r="BT133" s="787"/>
      <c r="BU133" s="787"/>
      <c r="BV133" s="787"/>
      <c r="BW133" s="787"/>
      <c r="BX133" s="787"/>
      <c r="BY133" s="787"/>
      <c r="BZ133" s="787"/>
      <c r="CA133" s="787"/>
      <c r="CB133" s="787"/>
      <c r="CC133" s="787"/>
    </row>
    <row r="134" spans="53:81">
      <c r="BA134" s="787"/>
      <c r="BB134" s="787"/>
      <c r="BC134" s="787"/>
      <c r="BD134" s="787"/>
      <c r="BE134" s="787"/>
      <c r="BF134" s="787"/>
      <c r="BG134" s="787"/>
      <c r="BH134" s="787"/>
      <c r="BI134" s="787"/>
      <c r="BJ134" s="787"/>
      <c r="BK134" s="787"/>
      <c r="BL134" s="787"/>
      <c r="BM134" s="787"/>
      <c r="BN134" s="787"/>
      <c r="BO134" s="787"/>
      <c r="BP134" s="787"/>
      <c r="BQ134" s="787"/>
      <c r="BR134" s="787"/>
      <c r="BS134" s="787"/>
      <c r="BT134" s="787"/>
      <c r="BU134" s="787"/>
      <c r="BV134" s="787"/>
      <c r="BW134" s="787"/>
      <c r="BX134" s="787"/>
      <c r="BY134" s="787"/>
      <c r="BZ134" s="787"/>
      <c r="CA134" s="787"/>
      <c r="CB134" s="787"/>
      <c r="CC134" s="787"/>
    </row>
    <row r="135" spans="53:81">
      <c r="BA135" s="787"/>
      <c r="BB135" s="787"/>
      <c r="BC135" s="787"/>
      <c r="BD135" s="787"/>
      <c r="BE135" s="787"/>
      <c r="BF135" s="787"/>
      <c r="BG135" s="787"/>
      <c r="BH135" s="787"/>
      <c r="BI135" s="787"/>
      <c r="BJ135" s="787"/>
      <c r="BK135" s="787"/>
      <c r="BL135" s="787"/>
      <c r="BM135" s="787"/>
      <c r="BN135" s="787"/>
      <c r="BO135" s="787"/>
      <c r="BP135" s="787"/>
      <c r="BQ135" s="787"/>
      <c r="BR135" s="787"/>
      <c r="BS135" s="787"/>
      <c r="BT135" s="787"/>
      <c r="BU135" s="787"/>
      <c r="BV135" s="787"/>
      <c r="BW135" s="787"/>
      <c r="BX135" s="787"/>
      <c r="BY135" s="787"/>
      <c r="BZ135" s="787"/>
      <c r="CA135" s="787"/>
      <c r="CB135" s="787"/>
      <c r="CC135" s="787"/>
    </row>
    <row r="136" spans="53:81">
      <c r="BA136" s="786"/>
      <c r="BB136" s="786"/>
      <c r="BC136" s="786"/>
      <c r="BD136" s="786"/>
      <c r="BE136" s="786"/>
      <c r="BF136" s="786"/>
      <c r="BG136" s="786"/>
      <c r="BH136" s="786"/>
      <c r="BI136" s="786"/>
      <c r="BJ136" s="786"/>
      <c r="BK136" s="786"/>
      <c r="BL136" s="786"/>
      <c r="BM136" s="786"/>
      <c r="BN136" s="786"/>
      <c r="BO136" s="786"/>
      <c r="BP136" s="786"/>
      <c r="BQ136" s="786"/>
      <c r="BR136" s="786"/>
      <c r="BS136" s="786"/>
      <c r="BT136" s="786"/>
      <c r="BU136" s="786"/>
      <c r="BV136" s="786"/>
      <c r="BW136" s="786"/>
      <c r="BX136" s="786"/>
      <c r="BY136" s="786"/>
      <c r="BZ136" s="786"/>
      <c r="CA136" s="786"/>
      <c r="CB136" s="786"/>
      <c r="CC136" s="786"/>
    </row>
    <row r="137" spans="53:81">
      <c r="BA137" s="786"/>
      <c r="BB137" s="786"/>
      <c r="BC137" s="786"/>
      <c r="BD137" s="786"/>
      <c r="BE137" s="786"/>
      <c r="BF137" s="786"/>
      <c r="BG137" s="786"/>
      <c r="BH137" s="786"/>
      <c r="BI137" s="786"/>
      <c r="BJ137" s="786"/>
      <c r="BK137" s="786"/>
      <c r="BL137" s="786"/>
      <c r="BM137" s="786"/>
      <c r="BN137" s="786"/>
      <c r="BO137" s="786"/>
      <c r="BP137" s="786"/>
      <c r="BQ137" s="786"/>
      <c r="BR137" s="786"/>
      <c r="BS137" s="786"/>
      <c r="BT137" s="786"/>
      <c r="BU137" s="786"/>
      <c r="BV137" s="786"/>
      <c r="BW137" s="786"/>
      <c r="BX137" s="786"/>
      <c r="BY137" s="786"/>
      <c r="BZ137" s="786"/>
      <c r="CA137" s="786"/>
      <c r="CB137" s="786"/>
      <c r="CC137" s="786"/>
    </row>
    <row r="138" spans="53:81">
      <c r="BA138" s="786"/>
      <c r="BB138" s="786"/>
      <c r="BC138" s="786"/>
      <c r="BD138" s="786"/>
      <c r="BE138" s="786"/>
      <c r="BF138" s="786"/>
      <c r="BG138" s="786"/>
      <c r="BH138" s="786"/>
      <c r="BI138" s="786"/>
      <c r="BJ138" s="786"/>
      <c r="BK138" s="786"/>
      <c r="BL138" s="786"/>
      <c r="BM138" s="786"/>
      <c r="BN138" s="786"/>
      <c r="BO138" s="786"/>
      <c r="BP138" s="786"/>
      <c r="BQ138" s="786"/>
      <c r="BR138" s="786"/>
      <c r="BS138" s="786"/>
      <c r="BT138" s="786"/>
      <c r="BU138" s="786"/>
      <c r="BV138" s="786"/>
      <c r="BW138" s="786"/>
      <c r="BX138" s="786"/>
      <c r="BY138" s="786"/>
      <c r="BZ138" s="786"/>
      <c r="CA138" s="786"/>
      <c r="CB138" s="786"/>
      <c r="CC138" s="786"/>
    </row>
    <row r="139" spans="53:81">
      <c r="BA139" s="786"/>
      <c r="BB139" s="786"/>
      <c r="BC139" s="786"/>
      <c r="BD139" s="786"/>
      <c r="BE139" s="786"/>
      <c r="BF139" s="786"/>
      <c r="BG139" s="786"/>
      <c r="BH139" s="786"/>
      <c r="BI139" s="786"/>
      <c r="BJ139" s="786"/>
      <c r="BK139" s="786"/>
      <c r="BL139" s="786"/>
      <c r="BM139" s="786"/>
      <c r="BN139" s="786"/>
      <c r="BO139" s="786"/>
      <c r="BP139" s="786"/>
      <c r="BQ139" s="786"/>
      <c r="BR139" s="786"/>
      <c r="BS139" s="786"/>
      <c r="BT139" s="786"/>
      <c r="BU139" s="786"/>
      <c r="BV139" s="786"/>
      <c r="BW139" s="786"/>
      <c r="BX139" s="786"/>
      <c r="BY139" s="786"/>
      <c r="BZ139" s="786"/>
      <c r="CA139" s="786"/>
      <c r="CB139" s="786"/>
      <c r="CC139" s="786"/>
    </row>
    <row r="140" spans="53:81">
      <c r="BA140" s="786"/>
      <c r="BB140" s="786"/>
      <c r="BC140" s="786"/>
      <c r="BD140" s="786"/>
      <c r="BE140" s="786"/>
      <c r="BF140" s="786"/>
      <c r="BG140" s="786"/>
      <c r="BH140" s="786"/>
      <c r="BI140" s="786"/>
      <c r="BJ140" s="786"/>
      <c r="BK140" s="786"/>
      <c r="BL140" s="786"/>
      <c r="BM140" s="786"/>
      <c r="BN140" s="786"/>
      <c r="BO140" s="786"/>
      <c r="BP140" s="786"/>
      <c r="BQ140" s="786"/>
      <c r="BR140" s="786"/>
      <c r="BS140" s="786"/>
      <c r="BT140" s="786"/>
      <c r="BU140" s="786"/>
      <c r="BV140" s="786"/>
      <c r="BW140" s="786"/>
      <c r="BX140" s="786"/>
      <c r="BY140" s="786"/>
      <c r="BZ140" s="786"/>
      <c r="CA140" s="786"/>
      <c r="CB140" s="786"/>
      <c r="CC140" s="786"/>
    </row>
    <row r="141" spans="53:81">
      <c r="BA141" s="786"/>
      <c r="BB141" s="786"/>
      <c r="BC141" s="786"/>
      <c r="BD141" s="786"/>
      <c r="BE141" s="786"/>
      <c r="BF141" s="786"/>
      <c r="BG141" s="786"/>
      <c r="BH141" s="786"/>
      <c r="BI141" s="786"/>
      <c r="BJ141" s="786"/>
      <c r="BK141" s="786"/>
      <c r="BL141" s="786"/>
      <c r="BM141" s="786"/>
      <c r="BN141" s="786"/>
      <c r="BO141" s="786"/>
      <c r="BP141" s="786"/>
      <c r="BQ141" s="786"/>
      <c r="BR141" s="786"/>
      <c r="BS141" s="786"/>
      <c r="BT141" s="786"/>
      <c r="BU141" s="786"/>
      <c r="BV141" s="786"/>
      <c r="BW141" s="786"/>
      <c r="BX141" s="786"/>
      <c r="BY141" s="786"/>
      <c r="BZ141" s="786"/>
      <c r="CA141" s="786"/>
      <c r="CB141" s="786"/>
      <c r="CC141" s="786"/>
    </row>
    <row r="142" spans="53:81">
      <c r="BA142" s="786"/>
      <c r="BB142" s="786"/>
      <c r="BC142" s="786"/>
      <c r="BD142" s="786"/>
      <c r="BE142" s="786"/>
      <c r="BF142" s="786"/>
      <c r="BG142" s="786"/>
      <c r="BH142" s="786"/>
      <c r="BI142" s="786"/>
      <c r="BJ142" s="786"/>
      <c r="BK142" s="786"/>
      <c r="BL142" s="786"/>
      <c r="BM142" s="786"/>
      <c r="BN142" s="786"/>
      <c r="BO142" s="786"/>
      <c r="BP142" s="786"/>
      <c r="BQ142" s="786"/>
      <c r="BR142" s="786"/>
      <c r="BS142" s="786"/>
      <c r="BT142" s="786"/>
      <c r="BU142" s="786"/>
      <c r="BV142" s="786"/>
      <c r="BW142" s="786"/>
      <c r="BX142" s="786"/>
      <c r="BY142" s="786"/>
      <c r="BZ142" s="786"/>
      <c r="CA142" s="786"/>
      <c r="CB142" s="786"/>
      <c r="CC142" s="786"/>
    </row>
    <row r="143" spans="53:81">
      <c r="BA143" s="786"/>
      <c r="BB143" s="786"/>
      <c r="BC143" s="786"/>
      <c r="BD143" s="786"/>
      <c r="BE143" s="786"/>
      <c r="BF143" s="786"/>
      <c r="BG143" s="786"/>
      <c r="BH143" s="786"/>
      <c r="BI143" s="786"/>
      <c r="BJ143" s="786"/>
      <c r="BK143" s="786"/>
      <c r="BL143" s="786"/>
      <c r="BM143" s="786"/>
      <c r="BN143" s="786"/>
      <c r="BO143" s="786"/>
      <c r="BP143" s="786"/>
      <c r="BQ143" s="786"/>
      <c r="BR143" s="786"/>
      <c r="BS143" s="786"/>
      <c r="BT143" s="786"/>
      <c r="BU143" s="786"/>
      <c r="BV143" s="786"/>
      <c r="BW143" s="786"/>
      <c r="BX143" s="786"/>
      <c r="BY143" s="786"/>
      <c r="BZ143" s="786"/>
      <c r="CA143" s="786"/>
      <c r="CB143" s="786"/>
      <c r="CC143" s="786"/>
    </row>
    <row r="144" spans="53:81">
      <c r="BA144" s="786"/>
      <c r="BB144" s="786"/>
      <c r="BC144" s="786"/>
      <c r="BD144" s="786"/>
      <c r="BE144" s="786"/>
      <c r="BF144" s="786"/>
      <c r="BG144" s="786"/>
      <c r="BH144" s="786"/>
      <c r="BI144" s="786"/>
      <c r="BJ144" s="786"/>
      <c r="BK144" s="786"/>
      <c r="BL144" s="786"/>
      <c r="BM144" s="786"/>
      <c r="BN144" s="786"/>
      <c r="BO144" s="786"/>
      <c r="BP144" s="786"/>
      <c r="BQ144" s="786"/>
      <c r="BR144" s="786"/>
      <c r="BS144" s="786"/>
      <c r="BT144" s="786"/>
      <c r="BU144" s="786"/>
      <c r="BV144" s="786"/>
      <c r="BW144" s="786"/>
      <c r="BX144" s="786"/>
      <c r="BY144" s="786"/>
      <c r="BZ144" s="786"/>
      <c r="CA144" s="786"/>
      <c r="CB144" s="786"/>
      <c r="CC144" s="786"/>
    </row>
    <row r="145" spans="53:81">
      <c r="BA145" s="786"/>
      <c r="BB145" s="786"/>
      <c r="BC145" s="786"/>
      <c r="BD145" s="786"/>
      <c r="BE145" s="786"/>
      <c r="BF145" s="786"/>
      <c r="BG145" s="786"/>
      <c r="BH145" s="786"/>
      <c r="BI145" s="786"/>
      <c r="BJ145" s="786"/>
      <c r="BK145" s="786"/>
      <c r="BL145" s="786"/>
      <c r="BM145" s="786"/>
      <c r="BN145" s="786"/>
      <c r="BO145" s="786"/>
      <c r="BP145" s="786"/>
      <c r="BQ145" s="786"/>
      <c r="BR145" s="786"/>
      <c r="BS145" s="786"/>
      <c r="BT145" s="786"/>
      <c r="BU145" s="786"/>
      <c r="BV145" s="786"/>
      <c r="BW145" s="786"/>
      <c r="BX145" s="786"/>
      <c r="BY145" s="786"/>
      <c r="BZ145" s="786"/>
      <c r="CA145" s="786"/>
      <c r="CB145" s="786"/>
      <c r="CC145" s="786"/>
    </row>
    <row r="146" spans="53:81">
      <c r="BA146" s="786"/>
      <c r="BB146" s="786"/>
      <c r="BC146" s="786"/>
      <c r="BD146" s="786"/>
      <c r="BE146" s="786"/>
      <c r="BF146" s="786"/>
      <c r="BG146" s="786"/>
      <c r="BH146" s="786"/>
      <c r="BI146" s="786"/>
      <c r="BJ146" s="786"/>
      <c r="BK146" s="786"/>
      <c r="BL146" s="786"/>
      <c r="BM146" s="786"/>
      <c r="BN146" s="786"/>
      <c r="BO146" s="786"/>
      <c r="BP146" s="786"/>
      <c r="BQ146" s="786"/>
      <c r="BR146" s="786"/>
      <c r="BS146" s="786"/>
      <c r="BT146" s="786"/>
      <c r="BU146" s="786"/>
      <c r="BV146" s="786"/>
      <c r="BW146" s="786"/>
      <c r="BX146" s="786"/>
      <c r="BY146" s="786"/>
      <c r="BZ146" s="786"/>
      <c r="CA146" s="786"/>
      <c r="CB146" s="786"/>
      <c r="CC146" s="786"/>
    </row>
  </sheetData>
  <sheetProtection formatCells="0" formatColumns="0" formatRows="0"/>
  <mergeCells count="29">
    <mergeCell ref="A1:AY1"/>
    <mergeCell ref="A2:AY2"/>
    <mergeCell ref="A4:AY4"/>
    <mergeCell ref="A5:AY5"/>
    <mergeCell ref="A7:AY7"/>
    <mergeCell ref="BY11:CA11"/>
    <mergeCell ref="CB11:CD11"/>
    <mergeCell ref="BA11:BC11"/>
    <mergeCell ref="BD11:BF11"/>
    <mergeCell ref="BG11:BI11"/>
    <mergeCell ref="BJ11:BL11"/>
    <mergeCell ref="BM11:BO11"/>
    <mergeCell ref="BV11:BX11"/>
    <mergeCell ref="E47:G47"/>
    <mergeCell ref="A52:AY52"/>
    <mergeCell ref="A51:AY51"/>
    <mergeCell ref="BP11:BR11"/>
    <mergeCell ref="BS11:BU11"/>
    <mergeCell ref="A11:A12"/>
    <mergeCell ref="B11:F11"/>
    <mergeCell ref="G11:K11"/>
    <mergeCell ref="L11:P11"/>
    <mergeCell ref="AK11:AO11"/>
    <mergeCell ref="AP11:AT11"/>
    <mergeCell ref="AU11:AY11"/>
    <mergeCell ref="Q11:U11"/>
    <mergeCell ref="V11:Z11"/>
    <mergeCell ref="AA11:AE11"/>
    <mergeCell ref="AF11:AJ11"/>
  </mergeCells>
  <dataValidations count="1">
    <dataValidation type="list" allowBlank="1" showInputMessage="1" showErrorMessage="1" sqref="E47:G47">
      <formula1>НДС</formula1>
    </dataValidation>
  </dataValidation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39" orientation="landscape" r:id="rId1"/>
  <headerFooter alignWithMargins="0"/>
  <rowBreaks count="1" manualBreakCount="1">
    <brk id="11" max="30" man="1"/>
  </row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Оглавление</vt:lpstr>
      <vt:lpstr>WIRED MAT</vt:lpstr>
      <vt:lpstr>WIRED MAT pal</vt:lpstr>
      <vt:lpstr>Lamella &amp; Klimafix &amp; ТЕХ МАТ</vt:lpstr>
      <vt:lpstr>Система ROCKFIRE</vt:lpstr>
      <vt:lpstr>ТЕХ БАТТС &amp; FIRE BATTS &amp; IND</vt:lpstr>
      <vt:lpstr>Цилиндры PS100</vt:lpstr>
      <vt:lpstr>Цилиндры PS100 кф</vt:lpstr>
      <vt:lpstr>Цилиндры PS150</vt:lpstr>
      <vt:lpstr>Сопутствующая продукция</vt:lpstr>
      <vt:lpstr>Контакты</vt:lpstr>
      <vt:lpstr>'Lamella &amp; Klimafix &amp; ТЕХ МАТ'!Print_Area</vt:lpstr>
      <vt:lpstr>'WIRED MAT'!Print_Area</vt:lpstr>
      <vt:lpstr>'WIRED MAT pal'!Print_Area</vt:lpstr>
      <vt:lpstr>Контакты!Print_Area</vt:lpstr>
      <vt:lpstr>Оглавление!Print_Area</vt:lpstr>
      <vt:lpstr>'Система ROCKFIRE'!Print_Area</vt:lpstr>
      <vt:lpstr>'Сопутствующая продукция'!Print_Area</vt:lpstr>
      <vt:lpstr>'ТЕХ БАТТС &amp; FIRE BATTS &amp; IND'!Print_Area</vt:lpstr>
      <vt:lpstr>'Цилиндры PS100'!Print_Area</vt:lpstr>
      <vt:lpstr>'Цилиндры PS100 кф'!Print_Area</vt:lpstr>
      <vt:lpstr>'Цилиндры PS150'!Print_Area</vt:lpstr>
      <vt:lpstr>НДС</vt:lpstr>
    </vt:vector>
  </TitlesOfParts>
  <Company>Rockwool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Mila Klimenkova</cp:lastModifiedBy>
  <cp:lastPrinted>2018-05-24T07:50:20Z</cp:lastPrinted>
  <dcterms:created xsi:type="dcterms:W3CDTF">2009-04-12T18:44:18Z</dcterms:created>
  <dcterms:modified xsi:type="dcterms:W3CDTF">2019-05-17T12:42:46Z</dcterms:modified>
</cp:coreProperties>
</file>